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070" windowHeight="14625"/>
  </bookViews>
  <sheets>
    <sheet name="Cost of renewables" sheetId="1" r:id="rId1"/>
  </sheets>
  <externalReferences>
    <externalReference r:id="rId2"/>
    <externalReference r:id="rId3"/>
  </externalReferences>
  <definedNames>
    <definedName name="inf">[2]Paraguay!#REF!</definedName>
    <definedName name="Net_Generation_by_State__Type_1">#REF!</definedName>
    <definedName name="_xlnm.Print_Area" localSheetId="0">'Cost of renewables'!$A$9:$B$29</definedName>
    <definedName name="solver_adj" localSheetId="0" hidden="1">'Cost of renewables'!$D$5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'Cost of renewables'!$E$5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O33" i="1" l="1"/>
  <c r="E33" i="1"/>
  <c r="O32" i="1"/>
  <c r="E32" i="1"/>
  <c r="O31" i="1"/>
  <c r="E31" i="1"/>
  <c r="O29" i="1"/>
  <c r="E29" i="1"/>
  <c r="O27" i="1"/>
  <c r="E27" i="1"/>
  <c r="J27" i="1" s="1"/>
  <c r="O26" i="1"/>
  <c r="E26" i="1"/>
  <c r="J26" i="1" s="1"/>
  <c r="O25" i="1"/>
  <c r="E25" i="1"/>
  <c r="J25" i="1" s="1"/>
  <c r="O24" i="1"/>
  <c r="E24" i="1"/>
  <c r="J24" i="1" s="1"/>
  <c r="O23" i="1"/>
  <c r="J23" i="1"/>
  <c r="E23" i="1"/>
  <c r="O22" i="1"/>
  <c r="E22" i="1"/>
  <c r="J22" i="1" s="1"/>
  <c r="O21" i="1"/>
  <c r="J21" i="1"/>
  <c r="E21" i="1"/>
  <c r="O20" i="1"/>
  <c r="J20" i="1"/>
  <c r="I20" i="1"/>
  <c r="K20" i="1" s="1"/>
  <c r="E20" i="1"/>
  <c r="O19" i="1"/>
  <c r="E19" i="1"/>
  <c r="J19" i="1" s="1"/>
  <c r="O18" i="1"/>
  <c r="E18" i="1"/>
  <c r="J18" i="1" s="1"/>
  <c r="O17" i="1"/>
  <c r="E17" i="1"/>
  <c r="J17" i="1" s="1"/>
  <c r="O16" i="1"/>
  <c r="E16" i="1"/>
  <c r="J16" i="1" s="1"/>
  <c r="O15" i="1"/>
  <c r="J15" i="1"/>
  <c r="E15" i="1"/>
  <c r="O14" i="1"/>
  <c r="E14" i="1"/>
  <c r="J14" i="1" s="1"/>
  <c r="O13" i="1"/>
  <c r="J13" i="1"/>
  <c r="E13" i="1"/>
  <c r="O12" i="1"/>
  <c r="J12" i="1"/>
  <c r="I12" i="1"/>
  <c r="K12" i="1" s="1"/>
  <c r="E12" i="1"/>
  <c r="O11" i="1"/>
  <c r="E11" i="1"/>
  <c r="J11" i="1" s="1"/>
  <c r="O10" i="1"/>
  <c r="E10" i="1"/>
  <c r="J10" i="1" s="1"/>
  <c r="O9" i="1"/>
  <c r="E9" i="1"/>
  <c r="G4" i="1" s="1"/>
  <c r="O8" i="1"/>
  <c r="E8" i="1"/>
  <c r="I18" i="1" s="1"/>
  <c r="K18" i="1" s="1"/>
  <c r="I17" i="1" l="1"/>
  <c r="K17" i="1" s="1"/>
  <c r="I22" i="1"/>
  <c r="K22" i="1" s="1"/>
  <c r="J4" i="1"/>
  <c r="I10" i="1"/>
  <c r="K10" i="1" s="1"/>
  <c r="I26" i="1"/>
  <c r="K26" i="1" s="1"/>
  <c r="I15" i="1"/>
  <c r="K15" i="1" s="1"/>
  <c r="I23" i="1"/>
  <c r="K23" i="1" s="1"/>
  <c r="D4" i="1"/>
  <c r="E4" i="1"/>
  <c r="I11" i="1"/>
  <c r="K11" i="1" s="1"/>
  <c r="I19" i="1"/>
  <c r="K19" i="1" s="1"/>
  <c r="I27" i="1"/>
  <c r="K27" i="1" s="1"/>
  <c r="I8" i="1"/>
  <c r="I16" i="1"/>
  <c r="K16" i="1" s="1"/>
  <c r="I24" i="1"/>
  <c r="K24" i="1" s="1"/>
  <c r="I25" i="1"/>
  <c r="K25" i="1" s="1"/>
  <c r="I14" i="1"/>
  <c r="K14" i="1" s="1"/>
  <c r="I13" i="1"/>
  <c r="K13" i="1" s="1"/>
  <c r="I21" i="1"/>
  <c r="K21" i="1" s="1"/>
  <c r="I9" i="1"/>
  <c r="J9" i="1"/>
  <c r="J8" i="1"/>
  <c r="J5" i="1" l="1"/>
  <c r="K8" i="1"/>
  <c r="E5" i="1" s="1"/>
  <c r="I4" i="1"/>
  <c r="H4" i="1"/>
  <c r="I5" i="1"/>
  <c r="G5" i="1"/>
  <c r="K9" i="1"/>
</calcChain>
</file>

<file path=xl/sharedStrings.xml><?xml version="1.0" encoding="utf-8"?>
<sst xmlns="http://schemas.openxmlformats.org/spreadsheetml/2006/main" count="41" uniqueCount="40">
  <si>
    <t>Renewables capacity from BP, price from the IEA, population from the UN.</t>
  </si>
  <si>
    <t>From OECD Europe Estonia, Iceland, Luxembourg, and Slovenia are not shown because BP does not list them separately</t>
  </si>
  <si>
    <t>All data are for 2013 except for the Spanish prices, where I filled from 2011</t>
  </si>
  <si>
    <t>trend</t>
  </si>
  <si>
    <t>Country</t>
  </si>
  <si>
    <t>Residential W&amp;S W/p</t>
  </si>
  <si>
    <t>OECD residential prices ¢/kWh</t>
  </si>
  <si>
    <t>Wind MW</t>
  </si>
  <si>
    <t>Solar</t>
  </si>
  <si>
    <t>Surcharge $/p/y</t>
  </si>
  <si>
    <t>Model</t>
  </si>
  <si>
    <t>r</t>
  </si>
  <si>
    <t>Residential TWh</t>
  </si>
  <si>
    <t>Final consumption</t>
  </si>
  <si>
    <t>Population kp</t>
  </si>
  <si>
    <t>Residential W/p</t>
  </si>
  <si>
    <t>Denmark</t>
  </si>
  <si>
    <t>Germany</t>
  </si>
  <si>
    <t>Spain</t>
  </si>
  <si>
    <t>Republic of Ireland</t>
  </si>
  <si>
    <t>Sweden</t>
  </si>
  <si>
    <t>Greece</t>
  </si>
  <si>
    <t>Portugal</t>
  </si>
  <si>
    <t>Belgium</t>
  </si>
  <si>
    <t>Italy</t>
  </si>
  <si>
    <t>United Kingdom</t>
  </si>
  <si>
    <t>France</t>
  </si>
  <si>
    <t>Austria</t>
  </si>
  <si>
    <t>Czech Republic</t>
  </si>
  <si>
    <t>Netherlands</t>
  </si>
  <si>
    <t>Switzerland</t>
  </si>
  <si>
    <t>Finland</t>
  </si>
  <si>
    <t>Slovakia</t>
  </si>
  <si>
    <t>Poland</t>
  </si>
  <si>
    <t>Hungary</t>
  </si>
  <si>
    <t>Turkey</t>
  </si>
  <si>
    <t>Norway</t>
  </si>
  <si>
    <t>US</t>
  </si>
  <si>
    <t>Canada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</si>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</sst>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,##0.0"/>
    <numFmt numFmtId="167" formatCode="_-* #,##0.00_-;_-* #,##0.00\-;_-* &quot;-&quot;??_-;_-@_-"/>
    <numFmt numFmtId="168" formatCode="&quot;$&quot;#,##0\ ;\(&quot;$&quot;#,##0\)"/>
    <numFmt numFmtId="169" formatCode="[$-409]mmm\-yy;@"/>
    <numFmt numFmtId="170" formatCode="_-* ###0_-;\(###0\);_-* &quot;–&quot;_-;_-@_-"/>
  </numFmts>
  <fonts count="27" x14ac:knownFonts="1"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7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</borders>
  <cellStyleXfs count="61">
    <xf numFmtId="0" fontId="0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165" fontId="8" fillId="0" borderId="0">
      <alignment horizontal="right"/>
    </xf>
    <xf numFmtId="0" fontId="9" fillId="6" borderId="4" applyNumberFormat="0" applyAlignment="0" applyProtection="0"/>
    <xf numFmtId="0" fontId="10" fillId="7" borderId="7" applyNumberFormat="0" applyAlignment="0" applyProtection="0"/>
    <xf numFmtId="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ont="0" applyFill="0" applyAlignment="0" applyProtection="0"/>
    <xf numFmtId="0" fontId="2" fillId="0" borderId="1" applyNumberFormat="0" applyFill="0" applyAlignment="0" applyProtection="0"/>
    <xf numFmtId="0" fontId="15" fillId="0" borderId="0" applyNumberFormat="0" applyFon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11" fillId="0" borderId="0"/>
    <xf numFmtId="0" fontId="20" fillId="0" borderId="0"/>
    <xf numFmtId="0" fontId="5" fillId="0" borderId="0"/>
    <xf numFmtId="169" fontId="11" fillId="0" borderId="0"/>
    <xf numFmtId="0" fontId="21" fillId="0" borderId="0"/>
    <xf numFmtId="0" fontId="5" fillId="0" borderId="0"/>
    <xf numFmtId="0" fontId="1" fillId="0" borderId="0"/>
    <xf numFmtId="0" fontId="22" fillId="0" borderId="0"/>
    <xf numFmtId="0" fontId="5" fillId="8" borderId="8" applyNumberFormat="0" applyFont="0" applyAlignment="0" applyProtection="0"/>
    <xf numFmtId="0" fontId="23" fillId="6" borderId="5" applyNumberFormat="0" applyAlignment="0" applyProtection="0"/>
    <xf numFmtId="0" fontId="11" fillId="0" borderId="10" applyNumberFormat="0" applyFont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0" fontId="26" fillId="33" borderId="0">
      <alignment horizontal="right" vertical="center"/>
    </xf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0" fontId="0" fillId="0" borderId="0" xfId="0" applyFill="1"/>
    <xf numFmtId="0" fontId="0" fillId="0" borderId="0" xfId="0" applyFill="1" applyBorder="1"/>
  </cellXfs>
  <cellStyles count="6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08_Figs 1 decimal" xfId="26"/>
    <cellStyle name="Calculation 2" xfId="27"/>
    <cellStyle name="Check Cell 2" xfId="28"/>
    <cellStyle name="Comma 2" xfId="29"/>
    <cellStyle name="Comma 3" xfId="30"/>
    <cellStyle name="Comma0" xfId="31"/>
    <cellStyle name="Currency0" xfId="32"/>
    <cellStyle name="Date" xfId="33"/>
    <cellStyle name="Explanatory Text 2" xfId="34"/>
    <cellStyle name="Fixed" xfId="35"/>
    <cellStyle name="Good 2" xfId="36"/>
    <cellStyle name="Heading 1 2" xfId="37"/>
    <cellStyle name="Heading 1 3" xfId="38"/>
    <cellStyle name="Heading 2 2" xfId="39"/>
    <cellStyle name="Heading 2 3" xfId="40"/>
    <cellStyle name="Heading 3 2" xfId="41"/>
    <cellStyle name="Heading 4 2" xfId="42"/>
    <cellStyle name="Hyperlink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2 3" xfId="49"/>
    <cellStyle name="Normal 3" xfId="50"/>
    <cellStyle name="Normal 4" xfId="51"/>
    <cellStyle name="Normal 5" xfId="52"/>
    <cellStyle name="Normal 6" xfId="53"/>
    <cellStyle name="Normal 7" xfId="54"/>
    <cellStyle name="Note 2" xfId="55"/>
    <cellStyle name="Output 2" xfId="56"/>
    <cellStyle name="Total 2" xfId="57"/>
    <cellStyle name="Total 3" xfId="58"/>
    <cellStyle name="Warning Text 2" xfId="59"/>
    <cellStyle name="X03_Col head general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6756017199977"/>
          <c:y val="6.2708151064450282E-2"/>
          <c:w val="0.81699975123999236"/>
          <c:h val="0.70318715368912221"/>
        </c:manualLayout>
      </c:layout>
      <c:scatterChart>
        <c:scatterStyle val="lineMarker"/>
        <c:varyColors val="0"/>
        <c:ser>
          <c:idx val="0"/>
          <c:order val="0"/>
          <c:tx>
            <c:v>Prices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0"/>
            <c:marker>
              <c:spPr>
                <a:noFill/>
                <a:ln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21"/>
            <c:marker>
              <c:spPr>
                <a:noFill/>
                <a:ln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'Cost of renewables'!$E$8:$E$29</c:f>
              <c:numCache>
                <c:formatCode>0</c:formatCode>
                <c:ptCount val="22"/>
                <c:pt idx="0">
                  <c:v>308.71763130022083</c:v>
                </c:pt>
                <c:pt idx="1">
                  <c:v>231.3303484837451</c:v>
                </c:pt>
                <c:pt idx="2">
                  <c:v>189.90838295878257</c:v>
                </c:pt>
                <c:pt idx="3">
                  <c:v>146.75628199111131</c:v>
                </c:pt>
                <c:pt idx="4">
                  <c:v>143.43525472694125</c:v>
                </c:pt>
                <c:pt idx="5">
                  <c:v>143.33039144480873</c:v>
                </c:pt>
                <c:pt idx="6">
                  <c:v>125.58936964185719</c:v>
                </c:pt>
                <c:pt idx="7">
                  <c:v>103.64611610791829</c:v>
                </c:pt>
                <c:pt idx="8">
                  <c:v>103.44347578251403</c:v>
                </c:pt>
                <c:pt idx="9">
                  <c:v>78.237050401856692</c:v>
                </c:pt>
                <c:pt idx="10">
                  <c:v>77.216153895161355</c:v>
                </c:pt>
                <c:pt idx="11">
                  <c:v>75.829209373386078</c:v>
                </c:pt>
                <c:pt idx="12">
                  <c:v>52.423144395559817</c:v>
                </c:pt>
                <c:pt idx="13">
                  <c:v>48.518847363207691</c:v>
                </c:pt>
                <c:pt idx="14">
                  <c:v>29.521433442512865</c:v>
                </c:pt>
                <c:pt idx="15">
                  <c:v>21.623385847428761</c:v>
                </c:pt>
                <c:pt idx="16">
                  <c:v>21.185138441408647</c:v>
                </c:pt>
                <c:pt idx="17">
                  <c:v>20.39076893847858</c:v>
                </c:pt>
                <c:pt idx="18">
                  <c:v>10.92545951420399</c:v>
                </c:pt>
                <c:pt idx="19">
                  <c:v>8.357077190481359</c:v>
                </c:pt>
                <c:pt idx="21">
                  <c:v>53.658078868623207</c:v>
                </c:pt>
              </c:numCache>
            </c:numRef>
          </c:xVal>
          <c:yVal>
            <c:numRef>
              <c:f>'Cost of renewables'!$F$8:$F$29</c:f>
              <c:numCache>
                <c:formatCode>0.00</c:formatCode>
                <c:ptCount val="22"/>
                <c:pt idx="0">
                  <c:v>39.392600000000002</c:v>
                </c:pt>
                <c:pt idx="1">
                  <c:v>38.762799999999999</c:v>
                </c:pt>
                <c:pt idx="2">
                  <c:v>29.5106</c:v>
                </c:pt>
                <c:pt idx="3">
                  <c:v>29.266100000000002</c:v>
                </c:pt>
                <c:pt idx="4">
                  <c:v>23.365600000000001</c:v>
                </c:pt>
                <c:pt idx="5">
                  <c:v>21.638100000000001</c:v>
                </c:pt>
                <c:pt idx="6">
                  <c:v>27.957000000000001</c:v>
                </c:pt>
                <c:pt idx="7">
                  <c:v>26.377300000000002</c:v>
                </c:pt>
                <c:pt idx="8">
                  <c:v>30.5564</c:v>
                </c:pt>
                <c:pt idx="9">
                  <c:v>22.994299999999999</c:v>
                </c:pt>
                <c:pt idx="10">
                  <c:v>19.335899999999999</c:v>
                </c:pt>
                <c:pt idx="11">
                  <c:v>27.19</c:v>
                </c:pt>
                <c:pt idx="12">
                  <c:v>20.557300000000001</c:v>
                </c:pt>
                <c:pt idx="13">
                  <c:v>25.720099999999999</c:v>
                </c:pt>
                <c:pt idx="14">
                  <c:v>20.369499999999999</c:v>
                </c:pt>
                <c:pt idx="15">
                  <c:v>20.227499999999999</c:v>
                </c:pt>
                <c:pt idx="16">
                  <c:v>23.805199999999999</c:v>
                </c:pt>
                <c:pt idx="17">
                  <c:v>19.629899999999999</c:v>
                </c:pt>
                <c:pt idx="18">
                  <c:v>18.200600000000001</c:v>
                </c:pt>
                <c:pt idx="19">
                  <c:v>18.9956</c:v>
                </c:pt>
                <c:pt idx="21">
                  <c:v>14.8512</c:v>
                </c:pt>
              </c:numCache>
            </c:numRef>
          </c:yVal>
          <c:smooth val="0"/>
        </c:ser>
        <c:ser>
          <c:idx val="1"/>
          <c:order val="1"/>
          <c:tx>
            <c:v>trend</c:v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'Cost of renewables'!$F$4:$G$4</c:f>
              <c:numCache>
                <c:formatCode>0</c:formatCode>
                <c:ptCount val="2"/>
                <c:pt idx="0" formatCode="General">
                  <c:v>0</c:v>
                </c:pt>
                <c:pt idx="1">
                  <c:v>308.71763130022083</c:v>
                </c:pt>
              </c:numCache>
            </c:numRef>
          </c:xVal>
          <c:yVal>
            <c:numRef>
              <c:f>'Cost of renewables'!$H$4:$I$4</c:f>
              <c:numCache>
                <c:formatCode>0.0</c:formatCode>
                <c:ptCount val="2"/>
                <c:pt idx="0">
                  <c:v>18.835217496217378</c:v>
                </c:pt>
                <c:pt idx="1">
                  <c:v>39.064628895003537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08160"/>
        <c:axId val="194910080"/>
      </c:scatterChart>
      <c:valAx>
        <c:axId val="194908160"/>
        <c:scaling>
          <c:orientation val="minMax"/>
          <c:max val="3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Residential</a:t>
                </a:r>
                <a:r>
                  <a:rPr lang="en-US" sz="1400" b="0" baseline="0"/>
                  <a:t> Component of </a:t>
                </a:r>
                <a:r>
                  <a:rPr lang="en-US" sz="1400" b="0"/>
                  <a:t>Wind&amp;Solar Capacity, W/p</a:t>
                </a:r>
              </a:p>
            </c:rich>
          </c:tx>
          <c:layout>
            <c:manualLayout>
              <c:xMode val="edge"/>
              <c:yMode val="edge"/>
              <c:x val="0.15445519019987106"/>
              <c:y val="0.90699074074074071"/>
            </c:manualLayout>
          </c:layout>
          <c:overlay val="0"/>
        </c:title>
        <c:numFmt formatCode="0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4910080"/>
        <c:crosses val="autoZero"/>
        <c:crossBetween val="midCat"/>
        <c:majorUnit val="100"/>
        <c:minorUnit val="50"/>
      </c:valAx>
      <c:valAx>
        <c:axId val="194910080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Residential Price, ¢/kWh</a:t>
                </a:r>
              </a:p>
            </c:rich>
          </c:tx>
          <c:layout>
            <c:manualLayout>
              <c:xMode val="edge"/>
              <c:yMode val="edge"/>
              <c:x val="5.1579626047711154E-3"/>
              <c:y val="8.1419874599008443E-2"/>
            </c:manualLayout>
          </c:layout>
          <c:overlay val="0"/>
        </c:title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49081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6756017199977"/>
          <c:y val="6.2708151064450282E-2"/>
          <c:w val="0.81465287825482158"/>
          <c:h val="0.70318715368912221"/>
        </c:manualLayout>
      </c:layout>
      <c:scatterChart>
        <c:scatterStyle val="lineMarker"/>
        <c:varyColors val="0"/>
        <c:ser>
          <c:idx val="0"/>
          <c:order val="0"/>
          <c:tx>
            <c:v>Prices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'Cost of renewables'!#REF!</c:f>
            </c:numRef>
          </c:xVal>
          <c:yVal>
            <c:numRef>
              <c:f>'Cost of renewables'!$F$8:$F$29</c:f>
              <c:numCache>
                <c:formatCode>0.00</c:formatCode>
                <c:ptCount val="22"/>
                <c:pt idx="0">
                  <c:v>39.392600000000002</c:v>
                </c:pt>
                <c:pt idx="1">
                  <c:v>38.762799999999999</c:v>
                </c:pt>
                <c:pt idx="2">
                  <c:v>29.5106</c:v>
                </c:pt>
                <c:pt idx="3">
                  <c:v>29.266100000000002</c:v>
                </c:pt>
                <c:pt idx="4">
                  <c:v>23.365600000000001</c:v>
                </c:pt>
                <c:pt idx="5">
                  <c:v>21.638100000000001</c:v>
                </c:pt>
                <c:pt idx="6">
                  <c:v>27.957000000000001</c:v>
                </c:pt>
                <c:pt idx="7">
                  <c:v>26.377300000000002</c:v>
                </c:pt>
                <c:pt idx="8">
                  <c:v>30.5564</c:v>
                </c:pt>
                <c:pt idx="9">
                  <c:v>22.994299999999999</c:v>
                </c:pt>
                <c:pt idx="10">
                  <c:v>19.335899999999999</c:v>
                </c:pt>
                <c:pt idx="11">
                  <c:v>27.19</c:v>
                </c:pt>
                <c:pt idx="12">
                  <c:v>20.557300000000001</c:v>
                </c:pt>
                <c:pt idx="13">
                  <c:v>25.720099999999999</c:v>
                </c:pt>
                <c:pt idx="14">
                  <c:v>20.369499999999999</c:v>
                </c:pt>
                <c:pt idx="15">
                  <c:v>20.227499999999999</c:v>
                </c:pt>
                <c:pt idx="16">
                  <c:v>23.805199999999999</c:v>
                </c:pt>
                <c:pt idx="17">
                  <c:v>19.629899999999999</c:v>
                </c:pt>
                <c:pt idx="18">
                  <c:v>18.200600000000001</c:v>
                </c:pt>
                <c:pt idx="19">
                  <c:v>18.9956</c:v>
                </c:pt>
                <c:pt idx="21">
                  <c:v>14.8512</c:v>
                </c:pt>
              </c:numCache>
            </c:numRef>
          </c:yVal>
          <c:smooth val="0"/>
        </c:ser>
        <c:ser>
          <c:idx val="1"/>
          <c:order val="1"/>
          <c:tx>
            <c:v>trend</c:v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'Cost of renewables'!#REF!</c:f>
            </c:numRef>
          </c:xVal>
          <c:yVal>
            <c:numRef>
              <c:f>'Cost of renewables'!#REF!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34656"/>
        <c:axId val="194936832"/>
      </c:scatterChart>
      <c:valAx>
        <c:axId val="194934656"/>
        <c:scaling>
          <c:orientation val="minMax"/>
          <c:max val="0.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Wind and Solar Generation</a:t>
                </a:r>
                <a:r>
                  <a:rPr lang="en-US" sz="1400" b="0" baseline="0"/>
                  <a:t> Share</a:t>
                </a:r>
                <a:endParaRPr lang="en-US" sz="1400" b="0"/>
              </a:p>
            </c:rich>
          </c:tx>
          <c:layout>
            <c:manualLayout>
              <c:xMode val="edge"/>
              <c:yMode val="edge"/>
              <c:x val="0.29279601171710401"/>
              <c:y val="0.90699074074074071"/>
            </c:manualLayout>
          </c:layout>
          <c:overlay val="0"/>
        </c:title>
        <c:numFmt formatCode="0%" sourceLinked="0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4936832"/>
        <c:crosses val="autoZero"/>
        <c:crossBetween val="midCat"/>
        <c:majorUnit val="0.2"/>
        <c:minorUnit val="0.1"/>
      </c:valAx>
      <c:valAx>
        <c:axId val="194936832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Residential Price, ¢/kWh</a:t>
                </a:r>
              </a:p>
            </c:rich>
          </c:tx>
          <c:layout>
            <c:manualLayout>
              <c:xMode val="edge"/>
              <c:yMode val="edge"/>
              <c:x val="0"/>
              <c:y val="8.1419874599008443E-2"/>
            </c:manualLayout>
          </c:layout>
          <c:overlay val="0"/>
        </c:title>
        <c:numFmt formatCode="0.00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49346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14144798631313"/>
          <c:y val="4.4189632545931758E-2"/>
          <c:w val="0.79378891951852237"/>
          <c:h val="0.72170567220764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'Cost of renewables'!$I$7</c:f>
              <c:strCache>
                <c:ptCount val="1"/>
                <c:pt idx="0">
                  <c:v>Surcharge $/p/y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0"/>
            <c:marker>
              <c:spPr>
                <a:noFill/>
                <a:ln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'Cost of renewables'!$E$8:$E$27</c:f>
              <c:numCache>
                <c:formatCode>0</c:formatCode>
                <c:ptCount val="20"/>
                <c:pt idx="0">
                  <c:v>308.71763130022083</c:v>
                </c:pt>
                <c:pt idx="1">
                  <c:v>231.3303484837451</c:v>
                </c:pt>
                <c:pt idx="2">
                  <c:v>189.90838295878257</c:v>
                </c:pt>
                <c:pt idx="3">
                  <c:v>146.75628199111131</c:v>
                </c:pt>
                <c:pt idx="4">
                  <c:v>143.43525472694125</c:v>
                </c:pt>
                <c:pt idx="5">
                  <c:v>143.33039144480873</c:v>
                </c:pt>
                <c:pt idx="6">
                  <c:v>125.58936964185719</c:v>
                </c:pt>
                <c:pt idx="7">
                  <c:v>103.64611610791829</c:v>
                </c:pt>
                <c:pt idx="8">
                  <c:v>103.44347578251403</c:v>
                </c:pt>
                <c:pt idx="9">
                  <c:v>78.237050401856692</c:v>
                </c:pt>
                <c:pt idx="10">
                  <c:v>77.216153895161355</c:v>
                </c:pt>
                <c:pt idx="11">
                  <c:v>75.829209373386078</c:v>
                </c:pt>
                <c:pt idx="12">
                  <c:v>52.423144395559817</c:v>
                </c:pt>
                <c:pt idx="13">
                  <c:v>48.518847363207691</c:v>
                </c:pt>
                <c:pt idx="14">
                  <c:v>29.521433442512865</c:v>
                </c:pt>
                <c:pt idx="15">
                  <c:v>21.623385847428761</c:v>
                </c:pt>
                <c:pt idx="16">
                  <c:v>21.185138441408647</c:v>
                </c:pt>
                <c:pt idx="17">
                  <c:v>20.39076893847858</c:v>
                </c:pt>
                <c:pt idx="18">
                  <c:v>10.92545951420399</c:v>
                </c:pt>
                <c:pt idx="19">
                  <c:v>8.357077190481359</c:v>
                </c:pt>
              </c:numCache>
            </c:numRef>
          </c:xVal>
          <c:yVal>
            <c:numRef>
              <c:f>'Cost of renewables'!$I$8:$I$27</c:f>
              <c:numCache>
                <c:formatCode>#,##0</c:formatCode>
                <c:ptCount val="20"/>
                <c:pt idx="0">
                  <c:v>376.47583400964538</c:v>
                </c:pt>
                <c:pt idx="1">
                  <c:v>336.38953110852202</c:v>
                </c:pt>
                <c:pt idx="2">
                  <c:v>166.60478223362171</c:v>
                </c:pt>
                <c:pt idx="3">
                  <c:v>176.40619202961324</c:v>
                </c:pt>
                <c:pt idx="4">
                  <c:v>179.81730066206345</c:v>
                </c:pt>
                <c:pt idx="5">
                  <c:v>44.115270986317022</c:v>
                </c:pt>
                <c:pt idx="6">
                  <c:v>107.26670284023608</c:v>
                </c:pt>
                <c:pt idx="7">
                  <c:v>133.89366096317781</c:v>
                </c:pt>
                <c:pt idx="8">
                  <c:v>131.38779553766167</c:v>
                </c:pt>
                <c:pt idx="9">
                  <c:v>73.809872099709494</c:v>
                </c:pt>
                <c:pt idx="10">
                  <c:v>13.167078479833716</c:v>
                </c:pt>
                <c:pt idx="11">
                  <c:v>174.24332796229371</c:v>
                </c:pt>
                <c:pt idx="12">
                  <c:v>24.005556217296665</c:v>
                </c:pt>
                <c:pt idx="13">
                  <c:v>102.80738697660078</c:v>
                </c:pt>
                <c:pt idx="14">
                  <c:v>35.528401797270305</c:v>
                </c:pt>
                <c:pt idx="15">
                  <c:v>54.894074779882985</c:v>
                </c:pt>
                <c:pt idx="16">
                  <c:v>44.937479367280062</c:v>
                </c:pt>
                <c:pt idx="17">
                  <c:v>5.8440559304786586</c:v>
                </c:pt>
                <c:pt idx="18">
                  <c:v>-6.7781154871513474</c:v>
                </c:pt>
                <c:pt idx="19">
                  <c:v>0.94684703654963975</c:v>
                </c:pt>
              </c:numCache>
            </c:numRef>
          </c:yVal>
          <c:smooth val="0"/>
        </c:ser>
        <c:ser>
          <c:idx val="1"/>
          <c:order val="1"/>
          <c:tx>
            <c:v>trend</c:v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'Cost of renewables'!$F$5:$G$5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308.71763130022083</c:v>
                </c:pt>
              </c:numCache>
            </c:numRef>
          </c:xVal>
          <c:yVal>
            <c:numRef>
              <c:f>'Cost of renewables'!$H$5:$I$5</c:f>
              <c:numCache>
                <c:formatCode>0</c:formatCode>
                <c:ptCount val="2"/>
                <c:pt idx="0" formatCode="0.0">
                  <c:v>0</c:v>
                </c:pt>
                <c:pt idx="1">
                  <c:v>352.55625064165577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43712"/>
        <c:axId val="195045632"/>
      </c:scatterChart>
      <c:valAx>
        <c:axId val="195043712"/>
        <c:scaling>
          <c:orientation val="minMax"/>
          <c:max val="3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Residential Component of Wind&amp;Solar Capacity, W/p</a:t>
                </a:r>
              </a:p>
            </c:rich>
          </c:tx>
          <c:layout>
            <c:manualLayout>
              <c:xMode val="edge"/>
              <c:yMode val="edge"/>
              <c:x val="0.16477111540941328"/>
              <c:y val="0.90699074074074071"/>
            </c:manualLayout>
          </c:layout>
          <c:overlay val="0"/>
        </c:title>
        <c:numFmt formatCode="0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5045632"/>
        <c:crosses val="autoZero"/>
        <c:crossBetween val="midCat"/>
        <c:majorUnit val="100"/>
        <c:minorUnit val="50"/>
      </c:valAx>
      <c:valAx>
        <c:axId val="195045632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 baseline="0"/>
                  <a:t>Su</a:t>
                </a:r>
                <a:r>
                  <a:rPr lang="en-US" sz="1400" b="0"/>
                  <a:t>rcharge,</a:t>
                </a:r>
                <a:r>
                  <a:rPr lang="en-US" sz="1400" b="0" baseline="0"/>
                  <a:t> $/p/y</a:t>
                </a:r>
                <a:endParaRPr lang="en-US" sz="1400" b="0"/>
              </a:p>
            </c:rich>
          </c:tx>
          <c:layout>
            <c:manualLayout>
              <c:xMode val="edge"/>
              <c:yMode val="edge"/>
              <c:x val="0"/>
              <c:y val="0.17432722050577451"/>
            </c:manualLayout>
          </c:layout>
          <c:overlay val="0"/>
        </c:title>
        <c:numFmt formatCode="#,##0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5043712"/>
        <c:crosses val="autoZero"/>
        <c:crossBetween val="midCat"/>
        <c:majorUnit val="200"/>
        <c:min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8</xdr:row>
      <xdr:rowOff>95250</xdr:rowOff>
    </xdr:from>
    <xdr:to>
      <xdr:col>1</xdr:col>
      <xdr:colOff>5067299</xdr:colOff>
      <xdr:row>27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106</xdr:row>
      <xdr:rowOff>38100</xdr:rowOff>
    </xdr:from>
    <xdr:to>
      <xdr:col>1</xdr:col>
      <xdr:colOff>5124450</xdr:colOff>
      <xdr:row>125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123824</xdr:colOff>
      <xdr:row>34</xdr:row>
      <xdr:rowOff>66675</xdr:rowOff>
    </xdr:from>
    <xdr:to>
      <xdr:col>1</xdr:col>
      <xdr:colOff>5086349</xdr:colOff>
      <xdr:row>53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0.13733</cdr:x>
      <cdr:y>0.03696</cdr:y>
    </cdr:from>
    <cdr:to>
      <cdr:x>0.4323</cdr:x>
      <cdr:y>0.22693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271" y="101390"/>
          <a:ext cx="1452558" cy="52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+mn-lt"/>
            </a:rPr>
            <a:t>Intercept 18.8¢/kWh</a:t>
          </a:r>
        </a:p>
        <a:p xmlns:a="http://schemas.openxmlformats.org/drawingml/2006/main">
          <a:pPr algn="l"/>
          <a:r>
            <a:rPr lang="en-US" sz="1200" i="1" baseline="0">
              <a:solidFill>
                <a:schemeClr val="bg1">
                  <a:lumMod val="50000"/>
                </a:schemeClr>
              </a:solidFill>
              <a:latin typeface="+mn-lt"/>
            </a:rPr>
            <a:t>r</a:t>
          </a:r>
          <a:r>
            <a:rPr lang="en-US" sz="1200" baseline="30000">
              <a:solidFill>
                <a:schemeClr val="bg1">
                  <a:lumMod val="50000"/>
                </a:schemeClr>
              </a:solidFill>
              <a:latin typeface="+mn-lt"/>
            </a:rPr>
            <a:t>2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+mn-lt"/>
            </a:rPr>
            <a:t> = 0.74</a:t>
          </a:r>
          <a:endParaRPr lang="en-US" sz="12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0.26361</cdr:x>
      <cdr:y>0.48586</cdr:y>
    </cdr:from>
    <cdr:to>
      <cdr:x>0.3827</cdr:x>
      <cdr:y>0.55903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298108" y="1332810"/>
          <a:ext cx="586482" cy="200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800">
              <a:solidFill>
                <a:srgbClr val="FF0000"/>
              </a:solidFill>
            </a:rPr>
            <a:t>Norway</a:t>
          </a:r>
        </a:p>
      </cdr:txBody>
    </cdr:sp>
  </cdr:relSizeAnchor>
  <cdr:relSizeAnchor xmlns:cdr="http://schemas.openxmlformats.org/drawingml/2006/chartDrawing">
    <cdr:from>
      <cdr:x>0.90495</cdr:x>
      <cdr:y>0</cdr:y>
    </cdr:from>
    <cdr:to>
      <cdr:x>1</cdr:x>
      <cdr:y>0.06126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56340" y="0"/>
          <a:ext cx="468085" cy="16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Denmark</a:t>
          </a:r>
        </a:p>
      </cdr:txBody>
    </cdr:sp>
  </cdr:relSizeAnchor>
  <cdr:relSizeAnchor xmlns:cdr="http://schemas.openxmlformats.org/drawingml/2006/chartDrawing">
    <cdr:from>
      <cdr:x>0.68002</cdr:x>
      <cdr:y>0.00719</cdr:y>
    </cdr:from>
    <cdr:to>
      <cdr:x>0.80956</cdr:x>
      <cdr:y>0.0749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48700" y="19720"/>
          <a:ext cx="637910" cy="185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0.59423</cdr:x>
      <cdr:y>0.25413</cdr:y>
    </cdr:from>
    <cdr:to>
      <cdr:x>0.6814</cdr:x>
      <cdr:y>0.31572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26217" y="697129"/>
          <a:ext cx="429286" cy="16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0.50562</cdr:x>
      <cdr:y>0.31721</cdr:y>
    </cdr:from>
    <cdr:to>
      <cdr:x>0.62655</cdr:x>
      <cdr:y>0.38988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489892" y="870165"/>
          <a:ext cx="595529" cy="199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Sweden</a:t>
          </a:r>
        </a:p>
      </cdr:txBody>
    </cdr:sp>
  </cdr:relSizeAnchor>
  <cdr:relSizeAnchor xmlns:cdr="http://schemas.openxmlformats.org/drawingml/2006/chartDrawing">
    <cdr:from>
      <cdr:x>0.42001</cdr:x>
      <cdr:y>0.19395</cdr:y>
    </cdr:from>
    <cdr:to>
      <cdr:x>0.52155</cdr:x>
      <cdr:y>0.27827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68287" y="532030"/>
          <a:ext cx="500062" cy="231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Portugal</a:t>
          </a:r>
        </a:p>
      </cdr:txBody>
    </cdr:sp>
  </cdr:relSizeAnchor>
  <cdr:relSizeAnchor xmlns:cdr="http://schemas.openxmlformats.org/drawingml/2006/chartDrawing">
    <cdr:from>
      <cdr:x>0.48213</cdr:x>
      <cdr:y>0.17477</cdr:y>
    </cdr:from>
    <cdr:to>
      <cdr:x>0.60583</cdr:x>
      <cdr:y>0.23983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374213" y="479430"/>
          <a:ext cx="609154" cy="178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Ireland</a:t>
          </a:r>
        </a:p>
      </cdr:txBody>
    </cdr:sp>
  </cdr:relSizeAnchor>
  <cdr:relSizeAnchor xmlns:cdr="http://schemas.openxmlformats.org/drawingml/2006/chartDrawing">
    <cdr:from>
      <cdr:x>0.38712</cdr:x>
      <cdr:y>0.15476</cdr:y>
    </cdr:from>
    <cdr:to>
      <cdr:x>0.44114</cdr:x>
      <cdr:y>0.22619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906341" y="424534"/>
          <a:ext cx="266017" cy="195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0.36861</cdr:x>
      <cdr:y>0.22297</cdr:y>
    </cdr:from>
    <cdr:to>
      <cdr:x>0.4515</cdr:x>
      <cdr:y>0.30804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815216" y="611649"/>
          <a:ext cx="408186" cy="233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Belgium</a:t>
          </a:r>
        </a:p>
      </cdr:txBody>
    </cdr:sp>
  </cdr:relSizeAnchor>
  <cdr:relSizeAnchor xmlns:cdr="http://schemas.openxmlformats.org/drawingml/2006/chartDrawing">
    <cdr:from>
      <cdr:x>0.4989</cdr:x>
      <cdr:y>0.36822</cdr:y>
    </cdr:from>
    <cdr:to>
      <cdr:x>0.61178</cdr:x>
      <cdr:y>0.44494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456772" y="1010101"/>
          <a:ext cx="555894" cy="210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0.297</cdr:x>
      <cdr:y>0.21057</cdr:y>
    </cdr:from>
    <cdr:to>
      <cdr:x>0.3799</cdr:x>
      <cdr:y>0.2839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462571" y="577632"/>
          <a:ext cx="408234" cy="201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0.34222</cdr:x>
      <cdr:y>0.3006</cdr:y>
    </cdr:from>
    <cdr:to>
      <cdr:x>0.39652</cdr:x>
      <cdr:y>0.41427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685235" y="824594"/>
          <a:ext cx="267392" cy="311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0.17657</cdr:x>
      <cdr:y>0.23057</cdr:y>
    </cdr:from>
    <cdr:to>
      <cdr:x>0.29331</cdr:x>
      <cdr:y>0.31258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69492" y="632495"/>
          <a:ext cx="574877" cy="224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Netherlands</a:t>
          </a:r>
        </a:p>
      </cdr:txBody>
    </cdr:sp>
  </cdr:relSizeAnchor>
  <cdr:relSizeAnchor xmlns:cdr="http://schemas.openxmlformats.org/drawingml/2006/chartDrawing">
    <cdr:from>
      <cdr:x>0.32081</cdr:x>
      <cdr:y>0.3998</cdr:y>
    </cdr:from>
    <cdr:to>
      <cdr:x>0.43299</cdr:x>
      <cdr:y>0.49107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579805" y="1096731"/>
          <a:ext cx="552422" cy="250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0.14217</cdr:x>
      <cdr:y>0.31176</cdr:y>
    </cdr:from>
    <cdr:to>
      <cdr:x>0.23763</cdr:x>
      <cdr:y>0.51761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700106" y="855209"/>
          <a:ext cx="470109" cy="56469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0.154</cdr:x>
      <cdr:y>0.56845</cdr:y>
    </cdr:from>
    <cdr:to>
      <cdr:x>0.41987</cdr:x>
      <cdr:y>0.71602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758361" y="1559380"/>
          <a:ext cx="1309257" cy="404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aseline="0">
              <a:solidFill>
                <a:srgbClr val="0000FF"/>
              </a:solidFill>
            </a:rPr>
            <a:t>Switzerland, Finland, Slovakia</a:t>
          </a:r>
        </a:p>
        <a:p xmlns:a="http://schemas.openxmlformats.org/drawingml/2006/main">
          <a:pPr algn="l"/>
          <a:r>
            <a:rPr lang="en-US" sz="800" baseline="0">
              <a:solidFill>
                <a:srgbClr val="0000FF"/>
              </a:solidFill>
            </a:rPr>
            <a:t>Poland, Hungary, Turkey</a:t>
          </a:r>
          <a:endParaRPr lang="en-US" sz="800">
            <a:solidFill>
              <a:srgbClr val="0000FF"/>
            </a:solidFill>
          </a:endParaRPr>
        </a:p>
      </cdr:txBody>
    </cdr:sp>
  </cdr:relSizeAnchor>
  <cdr:relSizeAnchor xmlns:cdr="http://schemas.openxmlformats.org/drawingml/2006/chartDrawing">
    <cdr:from>
      <cdr:x>0.19467</cdr:x>
      <cdr:y>0.52778</cdr:y>
    </cdr:from>
    <cdr:to>
      <cdr:x>0.20641</cdr:x>
      <cdr:y>0.59226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958646" y="1447808"/>
          <a:ext cx="57813" cy="17688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0.47591</cdr:x>
      <cdr:y>0.51579</cdr:y>
    </cdr:from>
    <cdr:to>
      <cdr:x>0.75297</cdr:x>
      <cdr:y>0.59251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2343603" y="1414917"/>
          <a:ext cx="1364344" cy="210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800">
            <a:solidFill>
              <a:srgbClr val="0000FF"/>
            </a:solidFill>
          </a:endParaRPr>
        </a:p>
      </cdr:txBody>
    </cdr:sp>
  </cdr:relSizeAnchor>
  <cdr:relSizeAnchor xmlns:cdr="http://schemas.openxmlformats.org/drawingml/2006/chartDrawing">
    <cdr:from>
      <cdr:x>0.28116</cdr:x>
      <cdr:y>0.3435</cdr:y>
    </cdr:from>
    <cdr:to>
      <cdr:x>0.4276</cdr:x>
      <cdr:y>0.43502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1384551" y="942295"/>
          <a:ext cx="721133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Czech Republic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0.54545</cdr:x>
      <cdr:y>0.41642</cdr:y>
    </cdr:from>
    <cdr:to>
      <cdr:x>0.94474</cdr:x>
      <cdr:y>0.69048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86051" y="1142316"/>
          <a:ext cx="1966232" cy="751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>
                  <a:lumMod val="50000"/>
                </a:schemeClr>
              </a:solidFill>
            </a:rPr>
            <a:t>Slope</a:t>
          </a:r>
          <a:r>
            <a:rPr lang="en-US" sz="1200" baseline="0">
              <a:solidFill>
                <a:schemeClr val="bg1">
                  <a:lumMod val="50000"/>
                </a:schemeClr>
              </a:solidFill>
            </a:rPr>
            <a:t> 0.6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+mn-lt"/>
            </a:rPr>
            <a:t>¢/kWh/(%W&amp;Sshare)</a:t>
          </a:r>
        </a:p>
        <a:p xmlns:a="http://schemas.openxmlformats.org/drawingml/2006/main">
          <a:pPr algn="ctr"/>
          <a:r>
            <a:rPr lang="en-US" sz="1200" baseline="0">
              <a:solidFill>
                <a:schemeClr val="bg1">
                  <a:lumMod val="50000"/>
                </a:schemeClr>
              </a:solidFill>
              <a:latin typeface="+mn-lt"/>
            </a:rPr>
            <a:t>Intercept 20¢/kWh</a:t>
          </a:r>
        </a:p>
        <a:p xmlns:a="http://schemas.openxmlformats.org/drawingml/2006/main">
          <a:pPr algn="ctr"/>
          <a:r>
            <a:rPr lang="en-US" sz="1200" i="1" baseline="0">
              <a:solidFill>
                <a:schemeClr val="bg1">
                  <a:lumMod val="50000"/>
                </a:schemeClr>
              </a:solidFill>
              <a:latin typeface="+mn-lt"/>
            </a:rPr>
            <a:t>r</a:t>
          </a:r>
          <a:r>
            <a:rPr lang="en-US" sz="1200" baseline="30000">
              <a:solidFill>
                <a:schemeClr val="bg1">
                  <a:lumMod val="50000"/>
                </a:schemeClr>
              </a:solidFill>
              <a:latin typeface="+mn-lt"/>
            </a:rPr>
            <a:t>2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+mn-lt"/>
            </a:rPr>
            <a:t> = 0.60</a:t>
          </a:r>
          <a:endParaRPr lang="en-US" sz="12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0.1365</cdr:x>
      <cdr:y>0.50595</cdr:y>
    </cdr:from>
    <cdr:to>
      <cdr:x>0.23156</cdr:x>
      <cdr:y>0.58879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72178" y="1387929"/>
          <a:ext cx="468102" cy="227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Norway</a:t>
          </a:r>
        </a:p>
      </cdr:txBody>
    </cdr:sp>
  </cdr:relSizeAnchor>
  <cdr:relSizeAnchor xmlns:cdr="http://schemas.openxmlformats.org/drawingml/2006/chartDrawing">
    <cdr:from>
      <cdr:x>0.83214</cdr:x>
      <cdr:y>0.02232</cdr:y>
    </cdr:from>
    <cdr:to>
      <cdr:x>0.93064</cdr:x>
      <cdr:y>0.13021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097802" y="61232"/>
          <a:ext cx="485084" cy="295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Denmark</a:t>
          </a:r>
        </a:p>
      </cdr:txBody>
    </cdr:sp>
  </cdr:relSizeAnchor>
  <cdr:relSizeAnchor xmlns:cdr="http://schemas.openxmlformats.org/drawingml/2006/chartDrawing">
    <cdr:from>
      <cdr:x>0.40799</cdr:x>
      <cdr:y>0.02728</cdr:y>
    </cdr:from>
    <cdr:to>
      <cdr:x>0.5134</cdr:x>
      <cdr:y>0.13765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009120" y="74840"/>
          <a:ext cx="519087" cy="302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0.6039</cdr:x>
      <cdr:y>0.19221</cdr:y>
    </cdr:from>
    <cdr:to>
      <cdr:x>0.7013</cdr:x>
      <cdr:y>0.27034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73841" y="527277"/>
          <a:ext cx="479652" cy="214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0.29856</cdr:x>
      <cdr:y>0.43378</cdr:y>
    </cdr:from>
    <cdr:to>
      <cdr:x>0.40108</cdr:x>
      <cdr:y>0.51339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470253" y="1189942"/>
          <a:ext cx="504824" cy="218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Sweden</a:t>
          </a:r>
        </a:p>
      </cdr:txBody>
    </cdr:sp>
  </cdr:relSizeAnchor>
  <cdr:relSizeAnchor xmlns:cdr="http://schemas.openxmlformats.org/drawingml/2006/chartDrawing">
    <cdr:from>
      <cdr:x>0.6127</cdr:x>
      <cdr:y>0.25413</cdr:y>
    </cdr:from>
    <cdr:to>
      <cdr:x>0.72133</cdr:x>
      <cdr:y>0.3397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017179" y="697129"/>
          <a:ext cx="534966" cy="234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Portugal</a:t>
          </a:r>
        </a:p>
      </cdr:txBody>
    </cdr:sp>
  </cdr:relSizeAnchor>
  <cdr:relSizeAnchor xmlns:cdr="http://schemas.openxmlformats.org/drawingml/2006/chartDrawing">
    <cdr:from>
      <cdr:x>0.4994</cdr:x>
      <cdr:y>0.23438</cdr:y>
    </cdr:from>
    <cdr:to>
      <cdr:x>0.58621</cdr:x>
      <cdr:y>0.32862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459258" y="642938"/>
          <a:ext cx="427489" cy="258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Ireland</a:t>
          </a:r>
        </a:p>
      </cdr:txBody>
    </cdr:sp>
  </cdr:relSizeAnchor>
  <cdr:relSizeAnchor xmlns:cdr="http://schemas.openxmlformats.org/drawingml/2006/chartDrawing">
    <cdr:from>
      <cdr:x>0.40011</cdr:x>
      <cdr:y>0.18477</cdr:y>
    </cdr:from>
    <cdr:to>
      <cdr:x>0.45772</cdr:x>
      <cdr:y>0.26662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970314" y="506867"/>
          <a:ext cx="283704" cy="224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0.29235</cdr:x>
      <cdr:y>0.23189</cdr:y>
    </cdr:from>
    <cdr:to>
      <cdr:x>0.38284</cdr:x>
      <cdr:y>0.3249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439636" y="636134"/>
          <a:ext cx="445634" cy="255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Belgium</a:t>
          </a:r>
        </a:p>
      </cdr:txBody>
    </cdr:sp>
  </cdr:relSizeAnchor>
  <cdr:relSizeAnchor xmlns:cdr="http://schemas.openxmlformats.org/drawingml/2006/chartDrawing">
    <cdr:from>
      <cdr:x>0.4096</cdr:x>
      <cdr:y>0.33846</cdr:y>
    </cdr:from>
    <cdr:to>
      <cdr:x>0.51161</cdr:x>
      <cdr:y>0.41518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017047" y="928459"/>
          <a:ext cx="502340" cy="210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0.16644</cdr:x>
      <cdr:y>0.22173</cdr:y>
    </cdr:from>
    <cdr:to>
      <cdr:x>0.25642</cdr:x>
      <cdr:y>0.3063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819605" y="608252"/>
          <a:ext cx="443138" cy="231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0.30409</cdr:x>
      <cdr:y>0.3335</cdr:y>
    </cdr:from>
    <cdr:to>
      <cdr:x>0.37505</cdr:x>
      <cdr:y>0.42535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497466" y="914863"/>
          <a:ext cx="349459" cy="25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0.16938</cdr:x>
      <cdr:y>0.11657</cdr:y>
    </cdr:from>
    <cdr:to>
      <cdr:x>0.27715</cdr:x>
      <cdr:y>0.23198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34119" y="319769"/>
          <a:ext cx="530680" cy="316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Netherlands</a:t>
          </a:r>
        </a:p>
      </cdr:txBody>
    </cdr:sp>
  </cdr:relSizeAnchor>
  <cdr:relSizeAnchor xmlns:cdr="http://schemas.openxmlformats.org/drawingml/2006/chartDrawing">
    <cdr:from>
      <cdr:x>0.24468</cdr:x>
      <cdr:y>0.52455</cdr:y>
    </cdr:from>
    <cdr:to>
      <cdr:x>0.59422</cdr:x>
      <cdr:y>0.65104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204914" y="1438955"/>
          <a:ext cx="1721302" cy="346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>
              <a:solidFill>
                <a:srgbClr val="0000FF"/>
              </a:solidFill>
            </a:rPr>
            <a:t>Czech</a:t>
          </a:r>
          <a:r>
            <a:rPr lang="en-US" sz="800" baseline="0">
              <a:solidFill>
                <a:srgbClr val="0000FF"/>
              </a:solidFill>
            </a:rPr>
            <a:t> Republic, </a:t>
          </a:r>
          <a:r>
            <a:rPr lang="en-US" sz="800">
              <a:solidFill>
                <a:srgbClr val="0000FF"/>
              </a:solidFill>
            </a:rPr>
            <a:t>Finland, France</a:t>
          </a:r>
        </a:p>
        <a:p xmlns:a="http://schemas.openxmlformats.org/drawingml/2006/main">
          <a:pPr algn="l"/>
          <a:r>
            <a:rPr lang="en-US" sz="800">
              <a:solidFill>
                <a:srgbClr val="0000FF"/>
              </a:solidFill>
            </a:rPr>
            <a:t>Hungary, Poland, Switzerland, Turkey</a:t>
          </a:r>
        </a:p>
      </cdr:txBody>
    </cdr:sp>
  </cdr:relSizeAnchor>
  <cdr:relSizeAnchor xmlns:cdr="http://schemas.openxmlformats.org/drawingml/2006/chartDrawing">
    <cdr:from>
      <cdr:x>0.13512</cdr:x>
      <cdr:y>0.26017</cdr:y>
    </cdr:from>
    <cdr:to>
      <cdr:x>0.23225</cdr:x>
      <cdr:y>0.35962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665379" y="713698"/>
          <a:ext cx="478302" cy="272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0.26402</cdr:x>
      <cdr:y>0.20337</cdr:y>
    </cdr:from>
    <cdr:to>
      <cdr:x>0.26471</cdr:x>
      <cdr:y>0.2939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1300163" y="557893"/>
          <a:ext cx="3401" cy="24833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0.27024</cdr:x>
      <cdr:y>0.37326</cdr:y>
    </cdr:from>
    <cdr:to>
      <cdr:x>0.30874</cdr:x>
      <cdr:y>0.46123</cdr:y>
    </cdr:to>
    <cdr:cxnSp macro="">
      <cdr:nvCxnSpPr>
        <cdr:cNvPr id="27" name="Straight Arrow Connector 26"/>
        <cdr:cNvCxnSpPr/>
      </cdr:nvCxnSpPr>
      <cdr:spPr>
        <a:xfrm xmlns:a="http://schemas.openxmlformats.org/drawingml/2006/main" flipH="1" flipV="1">
          <a:off x="1330779" y="1023938"/>
          <a:ext cx="189592" cy="2413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0.14037</cdr:x>
      <cdr:y>0.37822</cdr:y>
    </cdr:from>
    <cdr:to>
      <cdr:x>0.22672</cdr:x>
      <cdr:y>0.46999</cdr:y>
    </cdr:to>
    <cdr:sp macro="" textlink="">
      <cdr:nvSpPr>
        <cdr:cNvPr id="29" name="Oval 28"/>
        <cdr:cNvSpPr/>
      </cdr:nvSpPr>
      <cdr:spPr>
        <a:xfrm xmlns:a="http://schemas.openxmlformats.org/drawingml/2006/main">
          <a:off x="691243" y="1037545"/>
          <a:ext cx="425223" cy="25173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0.21843</cdr:x>
      <cdr:y>0.46503</cdr:y>
    </cdr:from>
    <cdr:to>
      <cdr:x>0.26158</cdr:x>
      <cdr:y>0.54423</cdr:y>
    </cdr:to>
    <cdr:cxnSp macro="">
      <cdr:nvCxnSpPr>
        <cdr:cNvPr id="30" name="Straight Arrow Connector 29"/>
        <cdr:cNvCxnSpPr/>
      </cdr:nvCxnSpPr>
      <cdr:spPr>
        <a:xfrm xmlns:a="http://schemas.openxmlformats.org/drawingml/2006/main" flipH="1" flipV="1">
          <a:off x="1075645" y="1275670"/>
          <a:ext cx="212497" cy="21726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0.74467</cdr:x>
      <cdr:y>0.28819</cdr:y>
    </cdr:from>
    <cdr:to>
      <cdr:x>0.97084</cdr:x>
      <cdr:y>0.47421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67090" y="790572"/>
          <a:ext cx="1113757" cy="510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aseline="0">
              <a:solidFill>
                <a:schemeClr val="bg1">
                  <a:lumMod val="50000"/>
                </a:schemeClr>
              </a:solidFill>
            </a:rPr>
            <a:t>$1.14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+mn-lt"/>
            </a:rPr>
            <a:t>/y/W</a:t>
          </a:r>
        </a:p>
        <a:p xmlns:a="http://schemas.openxmlformats.org/drawingml/2006/main">
          <a:pPr algn="ctr"/>
          <a:r>
            <a:rPr lang="en-US" sz="1200" i="1" baseline="0">
              <a:solidFill>
                <a:schemeClr val="bg1">
                  <a:lumMod val="50000"/>
                </a:schemeClr>
              </a:solidFill>
              <a:latin typeface="+mn-lt"/>
            </a:rPr>
            <a:t>R</a:t>
          </a:r>
          <a:r>
            <a:rPr lang="en-US" sz="1200" baseline="30000">
              <a:solidFill>
                <a:schemeClr val="bg1">
                  <a:lumMod val="50000"/>
                </a:schemeClr>
              </a:solidFill>
              <a:latin typeface="+mn-lt"/>
            </a:rPr>
            <a:t>2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+mn-lt"/>
            </a:rPr>
            <a:t> = 0.79</a:t>
          </a:r>
          <a:endParaRPr lang="en-US" sz="12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0.90204</cdr:x>
      <cdr:y>0.00372</cdr:y>
    </cdr:from>
    <cdr:to>
      <cdr:x>1</cdr:x>
      <cdr:y>0.07316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42052" y="10206"/>
          <a:ext cx="482373" cy="190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Denmark</a:t>
          </a:r>
        </a:p>
      </cdr:txBody>
    </cdr:sp>
  </cdr:relSizeAnchor>
  <cdr:relSizeAnchor xmlns:cdr="http://schemas.openxmlformats.org/drawingml/2006/chartDrawing">
    <cdr:from>
      <cdr:x>0.68859</cdr:x>
      <cdr:y>0.063</cdr:y>
    </cdr:from>
    <cdr:to>
      <cdr:x>0.80741</cdr:x>
      <cdr:y>0.15972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90899" y="172809"/>
          <a:ext cx="585108" cy="265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0.59326</cdr:x>
      <cdr:y>0.37723</cdr:y>
    </cdr:from>
    <cdr:to>
      <cdr:x>0.69287</cdr:x>
      <cdr:y>0.45908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21464" y="1034824"/>
          <a:ext cx="490527" cy="224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0.43576</cdr:x>
      <cdr:y>0.35863</cdr:y>
    </cdr:from>
    <cdr:to>
      <cdr:x>0.52377</cdr:x>
      <cdr:y>0.45486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145846" y="983797"/>
          <a:ext cx="433423" cy="263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Sweden</a:t>
          </a:r>
        </a:p>
      </cdr:txBody>
    </cdr:sp>
  </cdr:relSizeAnchor>
  <cdr:relSizeAnchor xmlns:cdr="http://schemas.openxmlformats.org/drawingml/2006/chartDrawing">
    <cdr:from>
      <cdr:x>0.479</cdr:x>
      <cdr:y>0.53935</cdr:y>
    </cdr:from>
    <cdr:to>
      <cdr:x>0.57088</cdr:x>
      <cdr:y>0.6064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358815" y="1479546"/>
          <a:ext cx="452457" cy="183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Portugal</a:t>
          </a:r>
        </a:p>
      </cdr:txBody>
    </cdr:sp>
  </cdr:relSizeAnchor>
  <cdr:relSizeAnchor xmlns:cdr="http://schemas.openxmlformats.org/drawingml/2006/chartDrawing">
    <cdr:from>
      <cdr:x>0.52358</cdr:x>
      <cdr:y>0.42882</cdr:y>
    </cdr:from>
    <cdr:to>
      <cdr:x>0.62185</cdr:x>
      <cdr:y>0.50942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578345" y="1176336"/>
          <a:ext cx="483924" cy="221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Ireland</a:t>
          </a:r>
        </a:p>
      </cdr:txBody>
    </cdr:sp>
  </cdr:relSizeAnchor>
  <cdr:relSizeAnchor xmlns:cdr="http://schemas.openxmlformats.org/drawingml/2006/chartDrawing">
    <cdr:from>
      <cdr:x>0.42153</cdr:x>
      <cdr:y>0.50967</cdr:y>
    </cdr:from>
    <cdr:to>
      <cdr:x>0.47776</cdr:x>
      <cdr:y>0.5682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075785" y="1398130"/>
          <a:ext cx="276901" cy="160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0.31763</cdr:x>
      <cdr:y>0.46602</cdr:y>
    </cdr:from>
    <cdr:to>
      <cdr:x>0.42582</cdr:x>
      <cdr:y>0.53423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564141" y="1278389"/>
          <a:ext cx="532759" cy="187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Belgium</a:t>
          </a:r>
        </a:p>
      </cdr:txBody>
    </cdr:sp>
  </cdr:relSizeAnchor>
  <cdr:relSizeAnchor xmlns:cdr="http://schemas.openxmlformats.org/drawingml/2006/chartDrawing">
    <cdr:from>
      <cdr:x>0.4638</cdr:x>
      <cdr:y>0.60541</cdr:y>
    </cdr:from>
    <cdr:to>
      <cdr:x>0.57709</cdr:x>
      <cdr:y>0.67312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283943" y="1660757"/>
          <a:ext cx="557888" cy="185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0.26522</cdr:x>
      <cdr:y>0.3817</cdr:y>
    </cdr:from>
    <cdr:to>
      <cdr:x>0.35051</cdr:x>
      <cdr:y>0.46652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306060" y="1047081"/>
          <a:ext cx="420004" cy="232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0.34319</cdr:x>
      <cdr:y>0.59144</cdr:y>
    </cdr:from>
    <cdr:to>
      <cdr:x>0.41185</cdr:x>
      <cdr:y>0.67733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690007" y="1622438"/>
          <a:ext cx="338117" cy="235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0.1745</cdr:x>
      <cdr:y>0.48958</cdr:y>
    </cdr:from>
    <cdr:to>
      <cdr:x>0.3034</cdr:x>
      <cdr:y>0.58805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59312" y="1343025"/>
          <a:ext cx="634759" cy="27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Netherlands</a:t>
          </a:r>
        </a:p>
      </cdr:txBody>
    </cdr:sp>
  </cdr:relSizeAnchor>
  <cdr:relSizeAnchor xmlns:cdr="http://schemas.openxmlformats.org/drawingml/2006/chartDrawing">
    <cdr:from>
      <cdr:x>0.28641</cdr:x>
      <cdr:y>0.65947</cdr:y>
    </cdr:from>
    <cdr:to>
      <cdr:x>0.42816</cdr:x>
      <cdr:y>0.7257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410391" y="1809070"/>
          <a:ext cx="698036" cy="181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Czech</a:t>
          </a:r>
          <a:r>
            <a:rPr lang="en-US" sz="800" baseline="0">
              <a:solidFill>
                <a:srgbClr val="0000FF"/>
              </a:solidFill>
            </a:rPr>
            <a:t> Republic</a:t>
          </a:r>
          <a:endParaRPr lang="en-US" sz="800">
            <a:solidFill>
              <a:srgbClr val="0000FF"/>
            </a:solidFill>
          </a:endParaRPr>
        </a:p>
      </cdr:txBody>
    </cdr:sp>
  </cdr:relSizeAnchor>
  <cdr:relSizeAnchor xmlns:cdr="http://schemas.openxmlformats.org/drawingml/2006/chartDrawing">
    <cdr:from>
      <cdr:x>0.34951</cdr:x>
      <cdr:y>0.70213</cdr:y>
    </cdr:from>
    <cdr:to>
      <cdr:x>0.44004</cdr:x>
      <cdr:y>0.77654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721158" y="1926084"/>
          <a:ext cx="445780" cy="204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00FF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0.16505</cdr:x>
      <cdr:y>0.76662</cdr:y>
    </cdr:from>
    <cdr:to>
      <cdr:x>0.37524</cdr:x>
      <cdr:y>0.90675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812798" y="2102989"/>
          <a:ext cx="1035052" cy="384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>
              <a:solidFill>
                <a:srgbClr val="0000FF"/>
              </a:solidFill>
            </a:rPr>
            <a:t>Switzerland,</a:t>
          </a:r>
          <a:r>
            <a:rPr lang="en-US" sz="800" baseline="0">
              <a:solidFill>
                <a:srgbClr val="0000FF"/>
              </a:solidFill>
            </a:rPr>
            <a:t> Finland</a:t>
          </a:r>
          <a:endParaRPr lang="en-US" sz="800">
            <a:solidFill>
              <a:srgbClr val="0000FF"/>
            </a:solidFill>
          </a:endParaRPr>
        </a:p>
        <a:p xmlns:a="http://schemas.openxmlformats.org/drawingml/2006/main">
          <a:pPr algn="l"/>
          <a:r>
            <a:rPr lang="en-US" sz="800">
              <a:solidFill>
                <a:srgbClr val="0000FF"/>
              </a:solidFill>
            </a:rPr>
            <a:t>Slovakia, Poland</a:t>
          </a:r>
        </a:p>
      </cdr:txBody>
    </cdr:sp>
  </cdr:relSizeAnchor>
  <cdr:relSizeAnchor xmlns:cdr="http://schemas.openxmlformats.org/drawingml/2006/chartDrawing">
    <cdr:from>
      <cdr:x>0.17021</cdr:x>
      <cdr:y>0.62004</cdr:y>
    </cdr:from>
    <cdr:to>
      <cdr:x>0.23915</cdr:x>
      <cdr:y>0.78274</cdr:y>
    </cdr:to>
    <cdr:sp macro="" textlink="">
      <cdr:nvSpPr>
        <cdr:cNvPr id="2" name="Oval 1"/>
        <cdr:cNvSpPr/>
      </cdr:nvSpPr>
      <cdr:spPr>
        <a:xfrm xmlns:a="http://schemas.openxmlformats.org/drawingml/2006/main">
          <a:off x="838186" y="1700893"/>
          <a:ext cx="339512" cy="44631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/Dropbox/Analysis/Electric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/Dropbox/Analysis/Auxiliary%20files/Electricity%20Paragu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ld"/>
      <sheetName val="Nuclear"/>
      <sheetName val="Cost of renewables"/>
      <sheetName val="Exports"/>
      <sheetName val="Iceland"/>
      <sheetName val="US electricity"/>
      <sheetName val="Emissions"/>
      <sheetName val="SCE prices and costs"/>
      <sheetName val="State Residential rates"/>
      <sheetName val="Caltech electricity"/>
      <sheetName val="US monthly"/>
      <sheetName val="Net generation by state"/>
    </sheetNames>
    <sheetDataSet>
      <sheetData sheetId="0"/>
      <sheetData sheetId="1"/>
      <sheetData sheetId="2">
        <row r="4">
          <cell r="F4">
            <v>0</v>
          </cell>
          <cell r="G4">
            <v>308.71763130022083</v>
          </cell>
          <cell r="H4">
            <v>18.835217496217378</v>
          </cell>
          <cell r="I4">
            <v>39.064628895003537</v>
          </cell>
        </row>
        <row r="5">
          <cell r="F5">
            <v>0</v>
          </cell>
          <cell r="G5">
            <v>308.71763130022083</v>
          </cell>
          <cell r="H5">
            <v>0</v>
          </cell>
          <cell r="I5">
            <v>352.55625064165577</v>
          </cell>
        </row>
        <row r="7">
          <cell r="I7" t="str">
            <v>Surcharge $/p/y</v>
          </cell>
        </row>
        <row r="8">
          <cell r="E8">
            <v>308.71763130022083</v>
          </cell>
          <cell r="F8">
            <v>39.392600000000002</v>
          </cell>
          <cell r="I8">
            <v>376.47583400964538</v>
          </cell>
        </row>
        <row r="9">
          <cell r="E9">
            <v>231.3303484837451</v>
          </cell>
          <cell r="F9">
            <v>38.762799999999999</v>
          </cell>
          <cell r="I9">
            <v>336.38953110852202</v>
          </cell>
        </row>
        <row r="10">
          <cell r="E10">
            <v>189.90838295878257</v>
          </cell>
          <cell r="F10">
            <v>29.5106</v>
          </cell>
          <cell r="I10">
            <v>166.60478223362171</v>
          </cell>
        </row>
        <row r="11">
          <cell r="E11">
            <v>146.75628199111131</v>
          </cell>
          <cell r="F11">
            <v>29.266100000000002</v>
          </cell>
          <cell r="I11">
            <v>176.40619202961324</v>
          </cell>
        </row>
        <row r="12">
          <cell r="E12">
            <v>143.43525472694125</v>
          </cell>
          <cell r="F12">
            <v>23.365600000000001</v>
          </cell>
          <cell r="I12">
            <v>179.81730066206345</v>
          </cell>
        </row>
        <row r="13">
          <cell r="E13">
            <v>143.33039144480873</v>
          </cell>
          <cell r="F13">
            <v>21.638100000000001</v>
          </cell>
          <cell r="I13">
            <v>44.115270986317022</v>
          </cell>
        </row>
        <row r="14">
          <cell r="E14">
            <v>125.58936964185719</v>
          </cell>
          <cell r="F14">
            <v>27.957000000000001</v>
          </cell>
          <cell r="I14">
            <v>107.26670284023608</v>
          </cell>
        </row>
        <row r="15">
          <cell r="E15">
            <v>103.64611610791829</v>
          </cell>
          <cell r="F15">
            <v>26.377300000000002</v>
          </cell>
          <cell r="I15">
            <v>133.89366096317781</v>
          </cell>
        </row>
        <row r="16">
          <cell r="E16">
            <v>103.44347578251403</v>
          </cell>
          <cell r="F16">
            <v>30.5564</v>
          </cell>
          <cell r="I16">
            <v>131.38779553766167</v>
          </cell>
        </row>
        <row r="17">
          <cell r="E17">
            <v>78.237050401856692</v>
          </cell>
          <cell r="F17">
            <v>22.994299999999999</v>
          </cell>
          <cell r="I17">
            <v>73.809872099709494</v>
          </cell>
        </row>
        <row r="18">
          <cell r="E18">
            <v>77.216153895161355</v>
          </cell>
          <cell r="F18">
            <v>19.335899999999999</v>
          </cell>
          <cell r="I18">
            <v>13.167078479833716</v>
          </cell>
        </row>
        <row r="19">
          <cell r="E19">
            <v>75.829209373386078</v>
          </cell>
          <cell r="F19">
            <v>27.19</v>
          </cell>
          <cell r="I19">
            <v>174.24332796229371</v>
          </cell>
        </row>
        <row r="20">
          <cell r="E20">
            <v>52.423144395559817</v>
          </cell>
          <cell r="F20">
            <v>20.557300000000001</v>
          </cell>
          <cell r="I20">
            <v>24.005556217296665</v>
          </cell>
        </row>
        <row r="21">
          <cell r="E21">
            <v>48.518847363207691</v>
          </cell>
          <cell r="F21">
            <v>25.720099999999999</v>
          </cell>
          <cell r="I21">
            <v>102.80738697660078</v>
          </cell>
        </row>
        <row r="22">
          <cell r="E22">
            <v>29.521433442512865</v>
          </cell>
          <cell r="F22">
            <v>20.369499999999999</v>
          </cell>
          <cell r="I22">
            <v>35.528401797270305</v>
          </cell>
        </row>
        <row r="23">
          <cell r="E23">
            <v>21.623385847428761</v>
          </cell>
          <cell r="F23">
            <v>20.227499999999999</v>
          </cell>
          <cell r="I23">
            <v>54.894074779882985</v>
          </cell>
        </row>
        <row r="24">
          <cell r="E24">
            <v>21.185138441408647</v>
          </cell>
          <cell r="F24">
            <v>23.805199999999999</v>
          </cell>
          <cell r="I24">
            <v>44.937479367280062</v>
          </cell>
        </row>
        <row r="25">
          <cell r="E25">
            <v>20.39076893847858</v>
          </cell>
          <cell r="F25">
            <v>19.629899999999999</v>
          </cell>
          <cell r="I25">
            <v>5.8440559304786586</v>
          </cell>
        </row>
        <row r="26">
          <cell r="E26">
            <v>10.92545951420399</v>
          </cell>
          <cell r="F26">
            <v>18.200600000000001</v>
          </cell>
          <cell r="I26">
            <v>-6.7781154871513474</v>
          </cell>
        </row>
        <row r="27">
          <cell r="E27">
            <v>8.357077190481359</v>
          </cell>
          <cell r="F27">
            <v>18.9956</v>
          </cell>
          <cell r="I27">
            <v>0.94684703654963975</v>
          </cell>
        </row>
        <row r="29">
          <cell r="E29">
            <v>53.658078868623207</v>
          </cell>
          <cell r="F29">
            <v>14.8512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guay"/>
    </sheetNames>
    <sheetDataSet>
      <sheetData sheetId="0">
        <row r="4">
          <cell r="G4" t="str">
            <v>Generation TWh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5"/>
  <sheetViews>
    <sheetView tabSelected="1" topLeftCell="B1" zoomScaleNormal="100" workbookViewId="0">
      <selection activeCell="D47" sqref="D47"/>
    </sheetView>
  </sheetViews>
  <sheetFormatPr defaultRowHeight="11.25" x14ac:dyDescent="0.2"/>
  <cols>
    <col min="1" max="1" width="2.5" customWidth="1"/>
    <col min="2" max="2" width="90.83203125" customWidth="1"/>
    <col min="3" max="3" width="3.33203125" customWidth="1"/>
    <col min="4" max="4" width="16" customWidth="1"/>
    <col min="5" max="5" width="18.33203125" customWidth="1"/>
    <col min="6" max="6" width="25.33203125" customWidth="1"/>
    <col min="7" max="7" width="8.83203125" customWidth="1"/>
    <col min="8" max="8" width="6.6640625" customWidth="1"/>
    <col min="9" max="9" width="13.6640625" bestFit="1" customWidth="1"/>
    <col min="10" max="10" width="6.1640625" customWidth="1"/>
    <col min="11" max="11" width="5.5" customWidth="1"/>
    <col min="12" max="12" width="14.1640625" customWidth="1"/>
    <col min="13" max="13" width="15.83203125" customWidth="1"/>
    <col min="14" max="14" width="12" bestFit="1" customWidth="1"/>
    <col min="15" max="15" width="14" bestFit="1" customWidth="1"/>
    <col min="21" max="21" width="5.6640625" customWidth="1"/>
  </cols>
  <sheetData>
    <row r="1" spans="2:23" x14ac:dyDescent="0.2">
      <c r="D1" t="s">
        <v>0</v>
      </c>
    </row>
    <row r="2" spans="2:23" x14ac:dyDescent="0.2">
      <c r="D2" t="s">
        <v>1</v>
      </c>
    </row>
    <row r="3" spans="2:23" x14ac:dyDescent="0.2">
      <c r="D3" t="s">
        <v>2</v>
      </c>
    </row>
    <row r="4" spans="2:23" x14ac:dyDescent="0.2">
      <c r="B4" s="10"/>
      <c r="D4" s="1">
        <f>SLOPE(F8:F27,E8:E27)</f>
        <v>6.5527230542636289E-2</v>
      </c>
      <c r="E4" s="2">
        <f>INTERCEPT(F$8:F$27,E$8:E$27)</f>
        <v>18.835217496217378</v>
      </c>
      <c r="F4">
        <v>0</v>
      </c>
      <c r="G4" s="3">
        <f>MAX(E8:E29)</f>
        <v>308.71763130022083</v>
      </c>
      <c r="H4" s="2">
        <f>$E4+$D4*F4</f>
        <v>18.835217496217378</v>
      </c>
      <c r="I4" s="2">
        <f>$E4+$D4*G4</f>
        <v>39.064628895003537</v>
      </c>
      <c r="J4" s="4">
        <f>RSQ($F8:$F27,E8:E27)</f>
        <v>0.73909474645420747</v>
      </c>
      <c r="K4" t="s">
        <v>3</v>
      </c>
    </row>
    <row r="5" spans="2:23" x14ac:dyDescent="0.2">
      <c r="B5" s="10"/>
      <c r="D5" s="4">
        <v>1.1420023182893719</v>
      </c>
      <c r="E5" s="5">
        <f>SUMSQ(K8:K27)</f>
        <v>43846.003247244109</v>
      </c>
      <c r="F5">
        <v>0</v>
      </c>
      <c r="G5" s="3">
        <f ca="1">OFFSET(E7,MATCH(MAX(J8:J27),J8:J27,0),0)</f>
        <v>308.71763130022083</v>
      </c>
      <c r="H5" s="2">
        <v>0</v>
      </c>
      <c r="I5" s="3">
        <f>MAX(J8:J27)</f>
        <v>352.55625064165577</v>
      </c>
      <c r="J5" s="4">
        <f>RSQ(J8:J27,I8:I27)</f>
        <v>0.79371101129869537</v>
      </c>
      <c r="K5" s="4" t="s">
        <v>3</v>
      </c>
    </row>
    <row r="6" spans="2:23" x14ac:dyDescent="0.2">
      <c r="B6" s="10"/>
      <c r="D6" s="6"/>
      <c r="F6" s="4"/>
      <c r="G6" s="4"/>
      <c r="H6" s="4"/>
      <c r="I6" s="4"/>
      <c r="J6" s="4"/>
      <c r="K6" s="4"/>
      <c r="L6" s="4"/>
    </row>
    <row r="7" spans="2:23" x14ac:dyDescent="0.2">
      <c r="B7" s="11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U7" s="7"/>
      <c r="V7" s="7"/>
      <c r="W7" s="7"/>
    </row>
    <row r="8" spans="2:23" x14ac:dyDescent="0.2">
      <c r="B8" s="11"/>
      <c r="D8" t="s">
        <v>16</v>
      </c>
      <c r="E8" s="3">
        <f t="shared" ref="E8:E27" si="0">(G8+H8)/N8*1000*L8/M8</f>
        <v>308.71763130022083</v>
      </c>
      <c r="F8" s="4">
        <v>39.392600000000002</v>
      </c>
      <c r="G8" s="5">
        <v>4747</v>
      </c>
      <c r="H8" s="5">
        <v>563.1</v>
      </c>
      <c r="I8" s="5">
        <f t="shared" ref="I8:I27" si="1">(F8-INTERCEPT(F$8:F$27,E$8:E$27))*L8/N8*10000</f>
        <v>376.47583400964538</v>
      </c>
      <c r="J8" s="3">
        <f t="shared" ref="J8:J27" si="2">D$5*E8</f>
        <v>352.55625064165577</v>
      </c>
      <c r="K8" s="5">
        <f t="shared" ref="K8:K27" si="3">I8-J8</f>
        <v>23.919583367989617</v>
      </c>
      <c r="L8" s="2">
        <v>10.3</v>
      </c>
      <c r="M8" s="2">
        <v>31.5</v>
      </c>
      <c r="N8" s="5">
        <v>5624.2929999999997</v>
      </c>
      <c r="O8" s="3">
        <f t="shared" ref="O8:O27" si="4">L8/8.76/N8*1000000</f>
        <v>209.05722492729151</v>
      </c>
      <c r="U8" s="8"/>
      <c r="V8" s="3"/>
      <c r="W8" s="3"/>
    </row>
    <row r="9" spans="2:23" x14ac:dyDescent="0.2">
      <c r="B9" s="11"/>
      <c r="D9" t="s">
        <v>17</v>
      </c>
      <c r="E9" s="3">
        <f t="shared" si="0"/>
        <v>231.3303484837451</v>
      </c>
      <c r="F9" s="4">
        <v>38.762799999999999</v>
      </c>
      <c r="G9" s="5">
        <v>34700</v>
      </c>
      <c r="H9" s="5">
        <v>36300</v>
      </c>
      <c r="I9" s="5">
        <f t="shared" si="1"/>
        <v>336.38953110852202</v>
      </c>
      <c r="J9" s="3">
        <f t="shared" si="2"/>
        <v>264.17979425912517</v>
      </c>
      <c r="K9" s="5">
        <f t="shared" si="3"/>
        <v>72.209736849396847</v>
      </c>
      <c r="L9" s="2">
        <v>136</v>
      </c>
      <c r="M9" s="2">
        <v>518.1</v>
      </c>
      <c r="N9" s="5">
        <v>80565.861000000004</v>
      </c>
      <c r="O9" s="3">
        <f t="shared" si="4"/>
        <v>192.70090287064818</v>
      </c>
      <c r="U9" s="8"/>
      <c r="V9" s="3"/>
      <c r="W9" s="3"/>
    </row>
    <row r="10" spans="2:23" x14ac:dyDescent="0.2">
      <c r="B10" s="11"/>
      <c r="D10" t="s">
        <v>18</v>
      </c>
      <c r="E10" s="3">
        <f t="shared" si="0"/>
        <v>189.90838295878257</v>
      </c>
      <c r="F10" s="4">
        <v>29.5106</v>
      </c>
      <c r="G10" s="5">
        <v>22897.7863</v>
      </c>
      <c r="H10" s="5">
        <v>5333.333333333333</v>
      </c>
      <c r="I10" s="5">
        <f t="shared" si="1"/>
        <v>166.60478223362171</v>
      </c>
      <c r="J10" s="3">
        <f t="shared" si="2"/>
        <v>216.87581360151555</v>
      </c>
      <c r="K10" s="5">
        <f t="shared" si="3"/>
        <v>-50.271031367893841</v>
      </c>
      <c r="L10" s="2">
        <v>72.5</v>
      </c>
      <c r="M10" s="2">
        <v>232</v>
      </c>
      <c r="N10" s="5">
        <v>46455.163</v>
      </c>
      <c r="O10" s="3">
        <f t="shared" si="4"/>
        <v>178.15577802972206</v>
      </c>
      <c r="U10" s="8"/>
      <c r="V10" s="3"/>
      <c r="W10" s="3"/>
    </row>
    <row r="11" spans="2:23" x14ac:dyDescent="0.2">
      <c r="B11" s="11"/>
      <c r="D11" t="s">
        <v>19</v>
      </c>
      <c r="E11" s="3">
        <f t="shared" si="0"/>
        <v>146.75628199111131</v>
      </c>
      <c r="F11" s="4">
        <v>29.266100000000002</v>
      </c>
      <c r="G11" s="5">
        <v>2100</v>
      </c>
      <c r="H11" s="5">
        <v>0</v>
      </c>
      <c r="I11" s="5">
        <f t="shared" si="1"/>
        <v>176.40619202961324</v>
      </c>
      <c r="J11" s="3">
        <f t="shared" si="2"/>
        <v>167.59601425737793</v>
      </c>
      <c r="K11" s="5">
        <f t="shared" si="3"/>
        <v>8.8101777722353063</v>
      </c>
      <c r="L11" s="2">
        <v>7.9</v>
      </c>
      <c r="M11" s="2">
        <v>24.2</v>
      </c>
      <c r="N11" s="5">
        <v>4671.2629999999999</v>
      </c>
      <c r="O11" s="3">
        <f t="shared" si="4"/>
        <v>193.05838357169463</v>
      </c>
      <c r="U11" s="8"/>
      <c r="V11" s="3"/>
      <c r="W11" s="3"/>
    </row>
    <row r="12" spans="2:23" x14ac:dyDescent="0.2">
      <c r="B12" s="11"/>
      <c r="D12" t="s">
        <v>20</v>
      </c>
      <c r="E12" s="3">
        <f t="shared" si="0"/>
        <v>143.43525472694125</v>
      </c>
      <c r="F12" s="4">
        <v>23.365600000000001</v>
      </c>
      <c r="G12" s="5">
        <v>4474</v>
      </c>
      <c r="H12" s="5">
        <v>43.2</v>
      </c>
      <c r="I12" s="5">
        <f t="shared" si="1"/>
        <v>179.81730066206345</v>
      </c>
      <c r="J12" s="3">
        <f t="shared" si="2"/>
        <v>163.8033934225935</v>
      </c>
      <c r="K12" s="5">
        <f t="shared" si="3"/>
        <v>16.013907239469944</v>
      </c>
      <c r="L12" s="2">
        <v>38.200000000000003</v>
      </c>
      <c r="M12" s="2">
        <v>125</v>
      </c>
      <c r="N12" s="5">
        <v>9624.2469999999994</v>
      </c>
      <c r="O12" s="3">
        <f t="shared" si="4"/>
        <v>453.09836640802206</v>
      </c>
      <c r="U12" s="8"/>
      <c r="V12" s="3"/>
      <c r="W12" s="3"/>
    </row>
    <row r="13" spans="2:23" x14ac:dyDescent="0.2">
      <c r="B13" s="11"/>
      <c r="D13" t="s">
        <v>21</v>
      </c>
      <c r="E13" s="3">
        <f t="shared" si="0"/>
        <v>143.33039144480873</v>
      </c>
      <c r="F13" s="4">
        <v>21.638100000000001</v>
      </c>
      <c r="G13" s="5">
        <v>1865</v>
      </c>
      <c r="H13" s="5">
        <v>2579</v>
      </c>
      <c r="I13" s="5">
        <f t="shared" si="1"/>
        <v>44.115270986317022</v>
      </c>
      <c r="J13" s="3">
        <f t="shared" si="2"/>
        <v>163.68363931129471</v>
      </c>
      <c r="K13" s="5">
        <f t="shared" si="3"/>
        <v>-119.56836832497768</v>
      </c>
      <c r="L13" s="2">
        <v>17.399999999999999</v>
      </c>
      <c r="M13" s="2">
        <v>48.8</v>
      </c>
      <c r="N13" s="5">
        <v>11055.164000000001</v>
      </c>
      <c r="O13" s="3">
        <f t="shared" si="4"/>
        <v>179.6718139923581</v>
      </c>
      <c r="U13" s="8"/>
      <c r="V13" s="3"/>
      <c r="W13" s="3"/>
    </row>
    <row r="14" spans="2:23" x14ac:dyDescent="0.2">
      <c r="B14" s="11"/>
      <c r="D14" t="s">
        <v>22</v>
      </c>
      <c r="E14" s="3">
        <f t="shared" si="0"/>
        <v>125.58936964185719</v>
      </c>
      <c r="F14" s="4">
        <v>27.957000000000001</v>
      </c>
      <c r="G14" s="5">
        <v>4557</v>
      </c>
      <c r="H14" s="5">
        <v>281</v>
      </c>
      <c r="I14" s="5">
        <f t="shared" si="1"/>
        <v>107.26670284023608</v>
      </c>
      <c r="J14" s="3">
        <f t="shared" si="2"/>
        <v>143.42335128350177</v>
      </c>
      <c r="K14" s="5">
        <f t="shared" si="3"/>
        <v>-36.156648443265695</v>
      </c>
      <c r="L14" s="2">
        <v>12.3</v>
      </c>
      <c r="M14" s="2">
        <v>45.3</v>
      </c>
      <c r="N14" s="5">
        <v>10459.716</v>
      </c>
      <c r="O14" s="3">
        <f t="shared" si="4"/>
        <v>134.23974312888572</v>
      </c>
      <c r="U14" s="8"/>
      <c r="V14" s="3"/>
      <c r="W14" s="3"/>
    </row>
    <row r="15" spans="2:23" x14ac:dyDescent="0.2">
      <c r="B15" s="11"/>
      <c r="D15" t="s">
        <v>23</v>
      </c>
      <c r="E15" s="3">
        <f t="shared" si="0"/>
        <v>103.64611610791829</v>
      </c>
      <c r="F15" s="4">
        <v>26.377300000000002</v>
      </c>
      <c r="G15" s="5">
        <v>1720</v>
      </c>
      <c r="H15" s="5">
        <v>3009</v>
      </c>
      <c r="I15" s="5">
        <f t="shared" si="1"/>
        <v>133.89366096317781</v>
      </c>
      <c r="J15" s="3">
        <f t="shared" si="2"/>
        <v>118.3641048769321</v>
      </c>
      <c r="K15" s="5">
        <f t="shared" si="3"/>
        <v>15.529556086245705</v>
      </c>
      <c r="L15" s="2">
        <v>19.8</v>
      </c>
      <c r="M15" s="2">
        <v>81</v>
      </c>
      <c r="N15" s="5">
        <v>11153.121999999999</v>
      </c>
      <c r="O15" s="3">
        <f t="shared" si="4"/>
        <v>202.65841013868047</v>
      </c>
      <c r="U15" s="8"/>
      <c r="V15" s="3"/>
      <c r="W15" s="3"/>
    </row>
    <row r="16" spans="2:23" x14ac:dyDescent="0.2">
      <c r="B16" s="11"/>
      <c r="D16" t="s">
        <v>24</v>
      </c>
      <c r="E16" s="3">
        <f t="shared" si="0"/>
        <v>103.44347578251403</v>
      </c>
      <c r="F16" s="4">
        <v>30.5564</v>
      </c>
      <c r="G16" s="5">
        <v>8448</v>
      </c>
      <c r="H16" s="5">
        <v>18074</v>
      </c>
      <c r="I16" s="5">
        <f t="shared" si="1"/>
        <v>131.38779553766167</v>
      </c>
      <c r="J16" s="3">
        <f t="shared" si="2"/>
        <v>118.13268915554153</v>
      </c>
      <c r="K16" s="5">
        <f t="shared" si="3"/>
        <v>13.255106382120147</v>
      </c>
      <c r="L16" s="2">
        <v>67</v>
      </c>
      <c r="M16" s="2">
        <v>287.39999999999998</v>
      </c>
      <c r="N16" s="5">
        <v>59771.093999999997</v>
      </c>
      <c r="O16" s="3">
        <f t="shared" si="4"/>
        <v>127.96154988369493</v>
      </c>
      <c r="U16" s="8"/>
      <c r="V16" s="3"/>
      <c r="W16" s="3"/>
    </row>
    <row r="17" spans="2:23" x14ac:dyDescent="0.2">
      <c r="B17" s="11"/>
      <c r="D17" t="s">
        <v>25</v>
      </c>
      <c r="E17" s="3">
        <f t="shared" si="0"/>
        <v>78.237050401856692</v>
      </c>
      <c r="F17" s="4">
        <v>22.994299999999999</v>
      </c>
      <c r="G17" s="5">
        <v>11208.521091999999</v>
      </c>
      <c r="H17" s="5">
        <v>2779.8010004700081</v>
      </c>
      <c r="I17" s="5">
        <f t="shared" si="1"/>
        <v>73.809872099709494</v>
      </c>
      <c r="J17" s="3">
        <f t="shared" si="2"/>
        <v>89.346892935042774</v>
      </c>
      <c r="K17" s="5">
        <f t="shared" si="3"/>
        <v>-15.53702083533328</v>
      </c>
      <c r="L17" s="2">
        <v>113.5</v>
      </c>
      <c r="M17" s="2">
        <v>317.3</v>
      </c>
      <c r="N17" s="5">
        <v>63955.654000000002</v>
      </c>
      <c r="O17" s="3">
        <f t="shared" si="4"/>
        <v>202.58757739489633</v>
      </c>
      <c r="U17" s="8"/>
      <c r="V17" s="3"/>
      <c r="W17" s="3"/>
    </row>
    <row r="18" spans="2:23" x14ac:dyDescent="0.2">
      <c r="B18" s="11"/>
      <c r="D18" t="s">
        <v>26</v>
      </c>
      <c r="E18" s="3">
        <f t="shared" si="0"/>
        <v>77.216153895161355</v>
      </c>
      <c r="F18" s="4">
        <v>19.335899999999999</v>
      </c>
      <c r="G18" s="5">
        <v>8207</v>
      </c>
      <c r="H18" s="5">
        <v>4732.7</v>
      </c>
      <c r="I18" s="5">
        <f t="shared" si="1"/>
        <v>13.167078479833716</v>
      </c>
      <c r="J18" s="3">
        <f t="shared" si="2"/>
        <v>88.18102675766319</v>
      </c>
      <c r="K18" s="5">
        <f t="shared" si="3"/>
        <v>-75.013948277829471</v>
      </c>
      <c r="L18" s="2">
        <v>167.9</v>
      </c>
      <c r="M18" s="2">
        <v>440.7</v>
      </c>
      <c r="N18" s="5">
        <v>63844.529000000002</v>
      </c>
      <c r="O18" s="3">
        <f t="shared" si="4"/>
        <v>300.20844333688586</v>
      </c>
      <c r="U18" s="8"/>
      <c r="V18" s="3"/>
      <c r="W18" s="3"/>
    </row>
    <row r="19" spans="2:23" x14ac:dyDescent="0.2">
      <c r="B19" s="11"/>
      <c r="D19" t="s">
        <v>27</v>
      </c>
      <c r="E19" s="3">
        <f t="shared" si="0"/>
        <v>75.829209373386078</v>
      </c>
      <c r="F19" s="4">
        <v>27.19</v>
      </c>
      <c r="G19" s="5">
        <v>1661</v>
      </c>
      <c r="H19" s="5">
        <v>626</v>
      </c>
      <c r="I19" s="5">
        <f t="shared" si="1"/>
        <v>174.24332796229371</v>
      </c>
      <c r="J19" s="3">
        <f t="shared" si="2"/>
        <v>86.597132898457076</v>
      </c>
      <c r="K19" s="5">
        <f t="shared" si="3"/>
        <v>87.646195063836629</v>
      </c>
      <c r="L19" s="2">
        <v>17.7</v>
      </c>
      <c r="M19" s="2">
        <v>62.9</v>
      </c>
      <c r="N19" s="5">
        <v>8486.9619999999995</v>
      </c>
      <c r="O19" s="3">
        <f t="shared" si="4"/>
        <v>238.07670462121538</v>
      </c>
      <c r="U19" s="8"/>
      <c r="V19" s="3"/>
      <c r="W19" s="3"/>
    </row>
    <row r="20" spans="2:23" x14ac:dyDescent="0.2">
      <c r="B20" s="11"/>
      <c r="D20" t="s">
        <v>28</v>
      </c>
      <c r="E20" s="3">
        <f t="shared" si="0"/>
        <v>52.423144395559817</v>
      </c>
      <c r="F20" s="4">
        <v>20.557300000000001</v>
      </c>
      <c r="G20" s="5">
        <v>0</v>
      </c>
      <c r="H20" s="5">
        <v>2132.3000000000002</v>
      </c>
      <c r="I20" s="5">
        <f t="shared" si="1"/>
        <v>24.005556217296665</v>
      </c>
      <c r="J20" s="3">
        <f t="shared" si="2"/>
        <v>59.867352431747804</v>
      </c>
      <c r="K20" s="5">
        <f t="shared" si="3"/>
        <v>-35.86179621445114</v>
      </c>
      <c r="L20" s="2">
        <v>14.7</v>
      </c>
      <c r="M20" s="2">
        <v>56.7</v>
      </c>
      <c r="N20" s="5">
        <v>10545.314</v>
      </c>
      <c r="O20" s="3">
        <f t="shared" si="4"/>
        <v>159.13060453020384</v>
      </c>
      <c r="U20" s="8"/>
      <c r="V20" s="3"/>
      <c r="W20" s="3"/>
    </row>
    <row r="21" spans="2:23" x14ac:dyDescent="0.2">
      <c r="B21" s="11"/>
      <c r="D21" t="s">
        <v>29</v>
      </c>
      <c r="E21" s="3">
        <f t="shared" si="0"/>
        <v>48.518847363207691</v>
      </c>
      <c r="F21" s="4">
        <v>25.720099999999999</v>
      </c>
      <c r="G21" s="5">
        <v>2714</v>
      </c>
      <c r="H21" s="5">
        <v>736.7</v>
      </c>
      <c r="I21" s="5">
        <f t="shared" si="1"/>
        <v>102.80738697660078</v>
      </c>
      <c r="J21" s="3">
        <f t="shared" si="2"/>
        <v>55.408636169511361</v>
      </c>
      <c r="K21" s="5">
        <f t="shared" si="3"/>
        <v>47.398750807089421</v>
      </c>
      <c r="L21" s="2">
        <v>25.1</v>
      </c>
      <c r="M21" s="2">
        <v>106.2</v>
      </c>
      <c r="N21" s="5">
        <v>16809.156999999999</v>
      </c>
      <c r="O21" s="3">
        <f t="shared" si="4"/>
        <v>170.4604700671764</v>
      </c>
      <c r="U21" s="8"/>
      <c r="V21" s="3"/>
      <c r="W21" s="3"/>
    </row>
    <row r="22" spans="2:23" x14ac:dyDescent="0.2">
      <c r="B22" s="11"/>
      <c r="D22" t="s">
        <v>30</v>
      </c>
      <c r="E22" s="3">
        <f t="shared" si="0"/>
        <v>29.521433442512865</v>
      </c>
      <c r="F22" s="4">
        <v>20.369499999999999</v>
      </c>
      <c r="G22" s="5">
        <v>0</v>
      </c>
      <c r="H22" s="5">
        <v>756</v>
      </c>
      <c r="I22" s="5">
        <f t="shared" si="1"/>
        <v>35.528401797270305</v>
      </c>
      <c r="J22" s="3">
        <f t="shared" si="2"/>
        <v>33.713545430575088</v>
      </c>
      <c r="K22" s="5">
        <f t="shared" si="3"/>
        <v>1.8148563666952171</v>
      </c>
      <c r="L22" s="2">
        <v>18.8</v>
      </c>
      <c r="M22" s="2">
        <v>59.3</v>
      </c>
      <c r="N22" s="5">
        <v>8118.7190000000001</v>
      </c>
      <c r="O22" s="3">
        <f t="shared" si="4"/>
        <v>264.34203739052759</v>
      </c>
      <c r="U22" s="8"/>
      <c r="V22" s="3"/>
      <c r="W22" s="3"/>
    </row>
    <row r="23" spans="2:23" x14ac:dyDescent="0.2">
      <c r="B23" s="11"/>
      <c r="D23" t="s">
        <v>31</v>
      </c>
      <c r="E23" s="3">
        <f t="shared" si="0"/>
        <v>21.623385847428761</v>
      </c>
      <c r="F23" s="4">
        <v>20.227499999999999</v>
      </c>
      <c r="G23" s="5">
        <v>428</v>
      </c>
      <c r="H23" s="5">
        <v>10.199999999999999</v>
      </c>
      <c r="I23" s="5">
        <f t="shared" si="1"/>
        <v>54.894074779882985</v>
      </c>
      <c r="J23" s="3">
        <f t="shared" si="2"/>
        <v>24.693956767029238</v>
      </c>
      <c r="K23" s="5">
        <f t="shared" si="3"/>
        <v>30.200118012853746</v>
      </c>
      <c r="L23" s="2">
        <v>21.5</v>
      </c>
      <c r="M23" s="2">
        <v>79.900000000000006</v>
      </c>
      <c r="N23" s="5">
        <v>5453.0609999999997</v>
      </c>
      <c r="O23" s="3">
        <f t="shared" si="4"/>
        <v>450.08443872961982</v>
      </c>
      <c r="U23" s="8"/>
      <c r="V23" s="3"/>
      <c r="W23" s="3"/>
    </row>
    <row r="24" spans="2:23" x14ac:dyDescent="0.2">
      <c r="B24" s="11"/>
      <c r="D24" t="s">
        <v>32</v>
      </c>
      <c r="E24" s="3">
        <f t="shared" si="0"/>
        <v>21.185138441408647</v>
      </c>
      <c r="F24" s="4">
        <v>23.805199999999999</v>
      </c>
      <c r="G24" s="5">
        <v>0</v>
      </c>
      <c r="H24" s="5">
        <v>588.1</v>
      </c>
      <c r="I24" s="5">
        <f t="shared" si="1"/>
        <v>44.937479367280062</v>
      </c>
      <c r="J24" s="3">
        <f t="shared" si="2"/>
        <v>24.193477213369967</v>
      </c>
      <c r="K24" s="5">
        <f t="shared" si="3"/>
        <v>20.744002153910095</v>
      </c>
      <c r="L24" s="2">
        <v>4.9000000000000004</v>
      </c>
      <c r="M24" s="2">
        <v>25.1</v>
      </c>
      <c r="N24" s="5">
        <v>5419.2879999999996</v>
      </c>
      <c r="O24" s="3">
        <f t="shared" si="4"/>
        <v>103.21664591245333</v>
      </c>
      <c r="U24" s="8"/>
      <c r="V24" s="3"/>
      <c r="W24" s="3"/>
    </row>
    <row r="25" spans="2:23" x14ac:dyDescent="0.2">
      <c r="B25" s="11"/>
      <c r="D25" t="s">
        <v>33</v>
      </c>
      <c r="E25" s="3">
        <f t="shared" si="0"/>
        <v>20.39076893847858</v>
      </c>
      <c r="F25" s="4">
        <v>19.629899999999999</v>
      </c>
      <c r="G25" s="5">
        <v>3441</v>
      </c>
      <c r="H25" s="5">
        <v>0</v>
      </c>
      <c r="I25" s="5">
        <f t="shared" si="1"/>
        <v>5.8440559304786586</v>
      </c>
      <c r="J25" s="3">
        <f t="shared" si="2"/>
        <v>23.286305399445453</v>
      </c>
      <c r="K25" s="5">
        <f t="shared" si="3"/>
        <v>-17.442249468966793</v>
      </c>
      <c r="L25" s="2">
        <v>28.4</v>
      </c>
      <c r="M25" s="2">
        <v>124.1</v>
      </c>
      <c r="N25" s="5">
        <v>38618.697999999997</v>
      </c>
      <c r="O25" s="3">
        <f t="shared" si="4"/>
        <v>83.949208552294834</v>
      </c>
      <c r="U25" s="8"/>
      <c r="V25" s="3"/>
      <c r="W25" s="3"/>
    </row>
    <row r="26" spans="2:23" x14ac:dyDescent="0.2">
      <c r="B26" s="11"/>
      <c r="D26" t="s">
        <v>34</v>
      </c>
      <c r="E26" s="3">
        <f t="shared" si="0"/>
        <v>10.92545951420399</v>
      </c>
      <c r="F26" s="4">
        <v>18.200600000000001</v>
      </c>
      <c r="G26" s="5">
        <v>357</v>
      </c>
      <c r="H26" s="5">
        <v>0</v>
      </c>
      <c r="I26" s="5">
        <f t="shared" si="1"/>
        <v>-6.7781154871513474</v>
      </c>
      <c r="J26" s="3">
        <f t="shared" si="2"/>
        <v>12.476900093597632</v>
      </c>
      <c r="K26" s="5">
        <f t="shared" si="3"/>
        <v>-19.255015580748978</v>
      </c>
      <c r="L26" s="2">
        <v>10.6</v>
      </c>
      <c r="M26" s="2">
        <v>34.9</v>
      </c>
      <c r="N26" s="5">
        <v>9924.5069999999996</v>
      </c>
      <c r="O26" s="3">
        <f t="shared" si="4"/>
        <v>121.92501472369931</v>
      </c>
      <c r="U26" s="8"/>
      <c r="V26" s="3"/>
      <c r="W26" s="3"/>
    </row>
    <row r="27" spans="2:23" x14ac:dyDescent="0.2">
      <c r="B27" s="11"/>
      <c r="D27" t="s">
        <v>35</v>
      </c>
      <c r="E27" s="3">
        <f t="shared" si="0"/>
        <v>8.357077190481359</v>
      </c>
      <c r="F27" s="4">
        <v>18.9956</v>
      </c>
      <c r="G27" s="5">
        <v>2759.6497999999997</v>
      </c>
      <c r="H27" s="5">
        <v>17.7</v>
      </c>
      <c r="I27" s="5">
        <f t="shared" si="1"/>
        <v>0.94684703654963975</v>
      </c>
      <c r="J27" s="3">
        <f t="shared" si="2"/>
        <v>9.5438015256529436</v>
      </c>
      <c r="K27" s="5">
        <f t="shared" si="3"/>
        <v>-8.5969544891033038</v>
      </c>
      <c r="L27" s="2">
        <v>45</v>
      </c>
      <c r="M27" s="2">
        <v>196.2</v>
      </c>
      <c r="N27" s="5">
        <v>76223.638999999996</v>
      </c>
      <c r="O27" s="3">
        <f t="shared" si="4"/>
        <v>67.393611335846401</v>
      </c>
      <c r="U27" s="8"/>
      <c r="V27" s="3"/>
      <c r="W27" s="3"/>
    </row>
    <row r="28" spans="2:23" x14ac:dyDescent="0.2">
      <c r="B28" s="11"/>
      <c r="E28" s="3"/>
      <c r="F28" s="4"/>
      <c r="G28" s="5"/>
      <c r="H28" s="5"/>
      <c r="I28" s="5"/>
      <c r="J28" s="3"/>
      <c r="K28" s="5"/>
      <c r="N28" s="5"/>
      <c r="O28" s="3"/>
      <c r="V28" s="3"/>
      <c r="W28" s="3"/>
    </row>
    <row r="29" spans="2:23" x14ac:dyDescent="0.2">
      <c r="B29" s="11"/>
      <c r="D29" t="s">
        <v>36</v>
      </c>
      <c r="E29" s="3">
        <f>(G29+H29)/N29*1000*L29/M29</f>
        <v>53.658078868623207</v>
      </c>
      <c r="F29" s="4">
        <v>14.8512</v>
      </c>
      <c r="G29" s="5">
        <v>793</v>
      </c>
      <c r="H29" s="5">
        <v>10.6</v>
      </c>
      <c r="I29" s="5"/>
      <c r="J29" s="3"/>
      <c r="L29">
        <v>37.1</v>
      </c>
      <c r="M29">
        <v>109.3</v>
      </c>
      <c r="N29" s="5">
        <v>5083.45</v>
      </c>
      <c r="O29" s="3">
        <f>L29/8.76/N29*1000000</f>
        <v>833.12707262815582</v>
      </c>
      <c r="U29" s="2"/>
      <c r="V29" s="3"/>
      <c r="W29" s="3"/>
    </row>
    <row r="30" spans="2:23" x14ac:dyDescent="0.2">
      <c r="B30" s="11"/>
      <c r="E30" s="3"/>
      <c r="F30" s="4"/>
      <c r="G30" s="5"/>
      <c r="H30" s="5"/>
      <c r="N30" s="5"/>
      <c r="O30" s="3"/>
    </row>
    <row r="31" spans="2:23" x14ac:dyDescent="0.2">
      <c r="B31" s="11"/>
      <c r="D31" t="s">
        <v>37</v>
      </c>
      <c r="E31" s="3">
        <f>(G31+H31)/N31*1000*L31/M31</f>
        <v>85.0866930233869</v>
      </c>
      <c r="F31" s="4">
        <v>12.123699999999999</v>
      </c>
      <c r="G31" s="5">
        <v>61292</v>
      </c>
      <c r="H31" s="5">
        <v>12079</v>
      </c>
      <c r="L31">
        <v>1391</v>
      </c>
      <c r="M31">
        <v>3782.2</v>
      </c>
      <c r="N31" s="5">
        <v>317135.91899999999</v>
      </c>
      <c r="O31" s="3">
        <f>L31/8.76/N31*1000000</f>
        <v>500.69999903700455</v>
      </c>
      <c r="U31" s="9"/>
      <c r="V31" s="3"/>
      <c r="W31" s="3"/>
    </row>
    <row r="32" spans="2:23" x14ac:dyDescent="0.2">
      <c r="B32" s="11"/>
      <c r="D32" t="s">
        <v>38</v>
      </c>
      <c r="E32" s="3">
        <f>(G32+H32)/N32*1000*L32/M32</f>
        <v>83.03530124956518</v>
      </c>
      <c r="F32" s="4">
        <v>10.397</v>
      </c>
      <c r="G32" s="5">
        <v>7813</v>
      </c>
      <c r="H32" s="5">
        <v>1210.5</v>
      </c>
      <c r="L32">
        <v>157.30000000000001</v>
      </c>
      <c r="M32">
        <v>485.2</v>
      </c>
      <c r="N32" s="5">
        <v>35230.612000000001</v>
      </c>
      <c r="O32" s="3">
        <f>L32/8.76/N32*1000000</f>
        <v>509.68802371546121</v>
      </c>
      <c r="U32" s="9"/>
      <c r="V32" s="3"/>
      <c r="W32" s="3"/>
    </row>
    <row r="33" spans="2:23" x14ac:dyDescent="0.2">
      <c r="B33" s="11"/>
      <c r="D33" t="s">
        <v>39</v>
      </c>
      <c r="E33" s="3">
        <f>(G33+H33)/N33*1000*L33/M33</f>
        <v>3.6815090499542702</v>
      </c>
      <c r="F33" s="4">
        <v>9.0850000000000009</v>
      </c>
      <c r="G33" s="5">
        <v>1988</v>
      </c>
      <c r="H33" s="5">
        <v>112.4</v>
      </c>
      <c r="L33">
        <v>52.4</v>
      </c>
      <c r="M33">
        <v>241.6</v>
      </c>
      <c r="N33" s="5">
        <v>123740.109</v>
      </c>
      <c r="O33" s="3">
        <f>L33/8.76/N33*1000000</f>
        <v>48.341117590395463</v>
      </c>
      <c r="U33" s="9"/>
      <c r="V33" s="3"/>
      <c r="W33" s="3"/>
    </row>
    <row r="34" spans="2:23" x14ac:dyDescent="0.2">
      <c r="B34" s="11"/>
      <c r="E34" s="3"/>
      <c r="F34" s="2"/>
      <c r="K34" s="5"/>
    </row>
    <row r="35" spans="2:23" x14ac:dyDescent="0.2">
      <c r="B35" s="11"/>
      <c r="E35" s="3"/>
      <c r="F35" s="2"/>
      <c r="K35" s="5"/>
    </row>
    <row r="36" spans="2:23" x14ac:dyDescent="0.2">
      <c r="B36" s="11"/>
      <c r="E36" s="3"/>
      <c r="F36" s="2"/>
      <c r="K36" s="5"/>
    </row>
    <row r="37" spans="2:23" x14ac:dyDescent="0.2">
      <c r="B37" s="11"/>
      <c r="E37" s="3"/>
      <c r="F37" s="2"/>
      <c r="K37" s="5"/>
    </row>
    <row r="38" spans="2:23" x14ac:dyDescent="0.2">
      <c r="B38" s="11"/>
      <c r="E38" s="3"/>
      <c r="F38" s="2"/>
      <c r="K38" s="5"/>
    </row>
    <row r="39" spans="2:23" x14ac:dyDescent="0.2">
      <c r="B39" s="11"/>
      <c r="E39" s="3"/>
      <c r="F39" s="2"/>
    </row>
    <row r="40" spans="2:23" x14ac:dyDescent="0.2">
      <c r="B40" s="11"/>
      <c r="E40" s="3"/>
      <c r="F40" s="2"/>
    </row>
    <row r="41" spans="2:23" x14ac:dyDescent="0.2">
      <c r="B41" s="11"/>
      <c r="E41" s="3"/>
      <c r="F41" s="2"/>
    </row>
    <row r="42" spans="2:23" x14ac:dyDescent="0.2">
      <c r="B42" s="11"/>
      <c r="E42" s="3"/>
      <c r="F42" s="2"/>
    </row>
    <row r="43" spans="2:23" x14ac:dyDescent="0.2">
      <c r="B43" s="11"/>
      <c r="E43" s="3"/>
      <c r="F43" s="2"/>
    </row>
    <row r="44" spans="2:23" x14ac:dyDescent="0.2">
      <c r="B44" s="11"/>
      <c r="E44" s="3"/>
      <c r="F44" s="2"/>
    </row>
    <row r="45" spans="2:23" x14ac:dyDescent="0.2">
      <c r="B45" s="11"/>
      <c r="E45" s="3"/>
      <c r="F45" s="2"/>
    </row>
    <row r="46" spans="2:23" x14ac:dyDescent="0.2">
      <c r="B46" s="11"/>
      <c r="E46" s="3"/>
      <c r="F46" s="2"/>
    </row>
    <row r="47" spans="2:23" x14ac:dyDescent="0.2">
      <c r="B47" s="11"/>
      <c r="D47">
        <v>4</v>
      </c>
      <c r="E47" s="3"/>
      <c r="F47" s="2"/>
    </row>
    <row r="48" spans="2:23" x14ac:dyDescent="0.2">
      <c r="B48" s="11"/>
      <c r="E48" s="3"/>
      <c r="F48" s="2"/>
    </row>
    <row r="49" spans="2:6" x14ac:dyDescent="0.2">
      <c r="B49" s="11"/>
      <c r="E49" s="3"/>
      <c r="F49" s="2"/>
    </row>
    <row r="50" spans="2:6" x14ac:dyDescent="0.2">
      <c r="B50" s="11"/>
      <c r="E50" s="3"/>
      <c r="F50" s="2"/>
    </row>
    <row r="51" spans="2:6" x14ac:dyDescent="0.2">
      <c r="B51" s="11"/>
      <c r="E51" s="3"/>
      <c r="F51" s="2"/>
    </row>
    <row r="52" spans="2:6" x14ac:dyDescent="0.2">
      <c r="B52" s="11"/>
      <c r="E52" s="3"/>
      <c r="F52" s="2"/>
    </row>
    <row r="53" spans="2:6" x14ac:dyDescent="0.2">
      <c r="B53" s="11"/>
      <c r="E53" s="3"/>
      <c r="F53" s="2"/>
    </row>
    <row r="54" spans="2:6" x14ac:dyDescent="0.2">
      <c r="B54" s="11"/>
      <c r="E54" s="3"/>
      <c r="F54" s="2"/>
    </row>
    <row r="55" spans="2:6" x14ac:dyDescent="0.2">
      <c r="B55" s="11"/>
      <c r="E55" s="3"/>
      <c r="F55" s="2"/>
    </row>
    <row r="56" spans="2:6" x14ac:dyDescent="0.2">
      <c r="B56" s="11"/>
      <c r="E56" s="3"/>
      <c r="F56" s="2"/>
    </row>
    <row r="57" spans="2:6" x14ac:dyDescent="0.2">
      <c r="B57" s="11"/>
      <c r="E57" s="3"/>
      <c r="F57" s="2"/>
    </row>
    <row r="58" spans="2:6" x14ac:dyDescent="0.2">
      <c r="B58" s="11"/>
      <c r="E58" s="3"/>
      <c r="F58" s="2"/>
    </row>
    <row r="59" spans="2:6" x14ac:dyDescent="0.2">
      <c r="B59" s="11"/>
      <c r="E59" s="3"/>
      <c r="F59" s="2"/>
    </row>
    <row r="60" spans="2:6" x14ac:dyDescent="0.2">
      <c r="B60" s="11"/>
      <c r="E60" s="3"/>
      <c r="F60" s="2"/>
    </row>
    <row r="61" spans="2:6" x14ac:dyDescent="0.2">
      <c r="B61" s="11"/>
      <c r="E61" s="3"/>
      <c r="F61" s="2"/>
    </row>
    <row r="62" spans="2:6" x14ac:dyDescent="0.2">
      <c r="B62" s="10"/>
      <c r="E62" s="3"/>
      <c r="F62" s="2"/>
    </row>
    <row r="63" spans="2:6" x14ac:dyDescent="0.2">
      <c r="E63" s="3"/>
      <c r="F63" s="2"/>
    </row>
    <row r="64" spans="2:6" x14ac:dyDescent="0.2">
      <c r="E64" s="3"/>
      <c r="F64" s="2"/>
    </row>
    <row r="65" spans="5:6" x14ac:dyDescent="0.2">
      <c r="E65" s="3"/>
      <c r="F65" s="2"/>
    </row>
    <row r="66" spans="5:6" x14ac:dyDescent="0.2">
      <c r="E66" s="3"/>
      <c r="F66" s="2"/>
    </row>
    <row r="67" spans="5:6" x14ac:dyDescent="0.2">
      <c r="E67" s="3"/>
      <c r="F67" s="2"/>
    </row>
    <row r="68" spans="5:6" x14ac:dyDescent="0.2">
      <c r="E68" s="3"/>
      <c r="F68" s="2"/>
    </row>
    <row r="69" spans="5:6" x14ac:dyDescent="0.2">
      <c r="E69" s="3"/>
      <c r="F69" s="2"/>
    </row>
    <row r="70" spans="5:6" x14ac:dyDescent="0.2">
      <c r="E70" s="3"/>
      <c r="F70" s="2"/>
    </row>
    <row r="71" spans="5:6" x14ac:dyDescent="0.2">
      <c r="E71" s="3"/>
      <c r="F71" s="2"/>
    </row>
    <row r="72" spans="5:6" x14ac:dyDescent="0.2">
      <c r="E72" s="3"/>
      <c r="F72" s="2"/>
    </row>
    <row r="73" spans="5:6" x14ac:dyDescent="0.2">
      <c r="E73" s="3"/>
      <c r="F73" s="2"/>
    </row>
    <row r="74" spans="5:6" x14ac:dyDescent="0.2">
      <c r="E74" s="3"/>
      <c r="F74" s="2"/>
    </row>
    <row r="75" spans="5:6" x14ac:dyDescent="0.2">
      <c r="E75" s="3"/>
      <c r="F75" s="2"/>
    </row>
    <row r="76" spans="5:6" x14ac:dyDescent="0.2">
      <c r="E76" s="3"/>
      <c r="F76" s="2"/>
    </row>
    <row r="77" spans="5:6" x14ac:dyDescent="0.2">
      <c r="E77" s="3"/>
      <c r="F77" s="2"/>
    </row>
    <row r="78" spans="5:6" x14ac:dyDescent="0.2">
      <c r="E78" s="3"/>
      <c r="F78" s="2"/>
    </row>
    <row r="79" spans="5:6" x14ac:dyDescent="0.2">
      <c r="E79" s="3"/>
      <c r="F79" s="2"/>
    </row>
    <row r="80" spans="5:6" x14ac:dyDescent="0.2">
      <c r="E80" s="3"/>
      <c r="F80" s="2"/>
    </row>
    <row r="81" spans="5:7" x14ac:dyDescent="0.2">
      <c r="E81" s="3"/>
      <c r="F81" s="2"/>
    </row>
    <row r="82" spans="5:7" x14ac:dyDescent="0.2">
      <c r="E82" s="3"/>
      <c r="F82" s="2"/>
    </row>
    <row r="83" spans="5:7" x14ac:dyDescent="0.2">
      <c r="E83" s="3"/>
      <c r="F83" s="2"/>
    </row>
    <row r="84" spans="5:7" x14ac:dyDescent="0.2">
      <c r="E84" s="3"/>
      <c r="F84" s="2"/>
    </row>
    <row r="85" spans="5:7" x14ac:dyDescent="0.2">
      <c r="E85" s="3"/>
      <c r="F85" s="2"/>
    </row>
    <row r="86" spans="5:7" x14ac:dyDescent="0.2">
      <c r="E86" s="3"/>
      <c r="F86" s="2"/>
    </row>
    <row r="87" spans="5:7" x14ac:dyDescent="0.2">
      <c r="E87" s="3"/>
      <c r="F87" s="2"/>
    </row>
    <row r="88" spans="5:7" x14ac:dyDescent="0.2">
      <c r="E88" s="3"/>
      <c r="F88" s="2"/>
    </row>
    <row r="89" spans="5:7" x14ac:dyDescent="0.2">
      <c r="E89" s="3"/>
      <c r="F89" s="2"/>
    </row>
    <row r="90" spans="5:7" x14ac:dyDescent="0.2">
      <c r="E90" s="3"/>
      <c r="F90" s="2"/>
    </row>
    <row r="91" spans="5:7" x14ac:dyDescent="0.2">
      <c r="E91" s="3"/>
      <c r="F91" s="2"/>
    </row>
    <row r="92" spans="5:7" x14ac:dyDescent="0.2">
      <c r="E92" s="3"/>
      <c r="F92" s="2"/>
    </row>
    <row r="93" spans="5:7" x14ac:dyDescent="0.2">
      <c r="E93" s="3"/>
      <c r="F93" s="2"/>
    </row>
    <row r="94" spans="5:7" x14ac:dyDescent="0.2">
      <c r="E94" s="3"/>
      <c r="F94" s="2"/>
    </row>
    <row r="95" spans="5:7" x14ac:dyDescent="0.2">
      <c r="E95" s="3"/>
      <c r="F95" s="2"/>
      <c r="G95" s="7"/>
    </row>
    <row r="96" spans="5:7" x14ac:dyDescent="0.2">
      <c r="E96" s="3"/>
      <c r="F96" s="2"/>
    </row>
    <row r="97" spans="5:7" x14ac:dyDescent="0.2">
      <c r="E97" s="3"/>
      <c r="F97" s="2"/>
      <c r="G97" s="3"/>
    </row>
    <row r="98" spans="5:7" x14ac:dyDescent="0.2">
      <c r="E98" s="3"/>
      <c r="F98" s="2"/>
      <c r="G98" s="3"/>
    </row>
    <row r="99" spans="5:7" x14ac:dyDescent="0.2">
      <c r="E99" s="3"/>
      <c r="F99" s="2"/>
      <c r="G99" s="3"/>
    </row>
    <row r="100" spans="5:7" x14ac:dyDescent="0.2">
      <c r="E100" s="3"/>
      <c r="F100" s="2"/>
      <c r="G100" s="3"/>
    </row>
    <row r="101" spans="5:7" x14ac:dyDescent="0.2">
      <c r="E101" s="3"/>
      <c r="F101" s="2"/>
      <c r="G101" s="3"/>
    </row>
    <row r="102" spans="5:7" x14ac:dyDescent="0.2">
      <c r="E102" s="3"/>
      <c r="F102" s="2"/>
      <c r="G102" s="3"/>
    </row>
    <row r="103" spans="5:7" x14ac:dyDescent="0.2">
      <c r="E103" s="3"/>
      <c r="F103" s="2"/>
      <c r="G103" s="3"/>
    </row>
    <row r="104" spans="5:7" x14ac:dyDescent="0.2">
      <c r="E104" s="3"/>
      <c r="F104" s="2"/>
      <c r="G104" s="3"/>
    </row>
    <row r="105" spans="5:7" x14ac:dyDescent="0.2">
      <c r="E105" s="3"/>
      <c r="F105" s="2"/>
      <c r="G105" s="3"/>
    </row>
    <row r="106" spans="5:7" x14ac:dyDescent="0.2">
      <c r="E106" s="3"/>
      <c r="F106" s="2"/>
      <c r="G106" s="3"/>
    </row>
    <row r="107" spans="5:7" x14ac:dyDescent="0.2">
      <c r="E107" s="3"/>
      <c r="F107" s="2"/>
      <c r="G107" s="3"/>
    </row>
    <row r="108" spans="5:7" x14ac:dyDescent="0.2">
      <c r="E108" s="3"/>
      <c r="F108" s="2"/>
      <c r="G108" s="3"/>
    </row>
    <row r="109" spans="5:7" x14ac:dyDescent="0.2">
      <c r="E109" s="3"/>
      <c r="F109" s="2"/>
      <c r="G109" s="3"/>
    </row>
    <row r="110" spans="5:7" x14ac:dyDescent="0.2">
      <c r="E110" s="3"/>
      <c r="F110" s="2"/>
      <c r="G110" s="3"/>
    </row>
    <row r="111" spans="5:7" x14ac:dyDescent="0.2">
      <c r="E111" s="3"/>
      <c r="F111" s="2"/>
      <c r="G111" s="3"/>
    </row>
    <row r="112" spans="5:7" x14ac:dyDescent="0.2">
      <c r="E112" s="3"/>
      <c r="F112" s="2"/>
      <c r="G112" s="3"/>
    </row>
    <row r="113" spans="5:7" x14ac:dyDescent="0.2">
      <c r="E113" s="3"/>
      <c r="F113" s="2"/>
      <c r="G113" s="3"/>
    </row>
    <row r="114" spans="5:7" x14ac:dyDescent="0.2">
      <c r="E114" s="3"/>
      <c r="F114" s="2"/>
      <c r="G114" s="3"/>
    </row>
    <row r="115" spans="5:7" x14ac:dyDescent="0.2">
      <c r="E115" s="3"/>
      <c r="F115" s="2"/>
      <c r="G115" s="3"/>
    </row>
    <row r="116" spans="5:7" x14ac:dyDescent="0.2">
      <c r="E116" s="3"/>
      <c r="F116" s="2"/>
      <c r="G116" s="3"/>
    </row>
    <row r="117" spans="5:7" x14ac:dyDescent="0.2">
      <c r="E117" s="3"/>
      <c r="F117" s="2"/>
      <c r="G117" s="3"/>
    </row>
    <row r="118" spans="5:7" x14ac:dyDescent="0.2">
      <c r="E118" s="3"/>
      <c r="F118" s="2"/>
      <c r="G118" s="3"/>
    </row>
    <row r="119" spans="5:7" x14ac:dyDescent="0.2">
      <c r="E119" s="3"/>
      <c r="F119" s="2"/>
      <c r="G119" s="3"/>
    </row>
    <row r="120" spans="5:7" x14ac:dyDescent="0.2">
      <c r="F120" s="2"/>
      <c r="G120" s="3"/>
    </row>
    <row r="121" spans="5:7" x14ac:dyDescent="0.2">
      <c r="G121" s="3"/>
    </row>
    <row r="122" spans="5:7" x14ac:dyDescent="0.2">
      <c r="G122" s="3"/>
    </row>
    <row r="123" spans="5:7" x14ac:dyDescent="0.2">
      <c r="G123" s="3"/>
    </row>
    <row r="124" spans="5:7" x14ac:dyDescent="0.2">
      <c r="G124" s="3"/>
    </row>
    <row r="125" spans="5:7" x14ac:dyDescent="0.2">
      <c r="G125" s="3"/>
    </row>
    <row r="126" spans="5:7" x14ac:dyDescent="0.2">
      <c r="G126" s="3"/>
    </row>
    <row r="127" spans="5:7" x14ac:dyDescent="0.2">
      <c r="G127" s="3"/>
    </row>
    <row r="128" spans="5:7" x14ac:dyDescent="0.2">
      <c r="G128" s="3"/>
    </row>
    <row r="129" spans="7:7" x14ac:dyDescent="0.2">
      <c r="G129" s="3"/>
    </row>
    <row r="130" spans="7:7" x14ac:dyDescent="0.2">
      <c r="G130" s="3"/>
    </row>
    <row r="131" spans="7:7" x14ac:dyDescent="0.2">
      <c r="G131" s="3"/>
    </row>
    <row r="132" spans="7:7" x14ac:dyDescent="0.2">
      <c r="G132" s="3"/>
    </row>
    <row r="133" spans="7:7" x14ac:dyDescent="0.2">
      <c r="G133" s="3"/>
    </row>
    <row r="134" spans="7:7" x14ac:dyDescent="0.2">
      <c r="G134" s="3"/>
    </row>
    <row r="135" spans="7:7" x14ac:dyDescent="0.2">
      <c r="G135" s="3"/>
    </row>
    <row r="136" spans="7:7" x14ac:dyDescent="0.2">
      <c r="G136" s="3"/>
    </row>
    <row r="137" spans="7:7" x14ac:dyDescent="0.2">
      <c r="G137" s="3"/>
    </row>
    <row r="138" spans="7:7" x14ac:dyDescent="0.2">
      <c r="G138" s="3"/>
    </row>
    <row r="139" spans="7:7" x14ac:dyDescent="0.2">
      <c r="G139" s="3"/>
    </row>
    <row r="140" spans="7:7" x14ac:dyDescent="0.2">
      <c r="G140" s="3"/>
    </row>
    <row r="141" spans="7:7" x14ac:dyDescent="0.2">
      <c r="G141" s="3"/>
    </row>
    <row r="142" spans="7:7" x14ac:dyDescent="0.2">
      <c r="G142" s="3"/>
    </row>
    <row r="143" spans="7:7" x14ac:dyDescent="0.2">
      <c r="G143" s="3"/>
    </row>
    <row r="144" spans="7:7" x14ac:dyDescent="0.2">
      <c r="G144" s="3"/>
    </row>
    <row r="145" spans="7:7" x14ac:dyDescent="0.2">
      <c r="G145" s="3"/>
    </row>
    <row r="146" spans="7:7" x14ac:dyDescent="0.2">
      <c r="G146" s="3"/>
    </row>
    <row r="147" spans="7:7" x14ac:dyDescent="0.2">
      <c r="G147" s="3"/>
    </row>
    <row r="148" spans="7:7" x14ac:dyDescent="0.2">
      <c r="G148" s="3"/>
    </row>
    <row r="149" spans="7:7" x14ac:dyDescent="0.2">
      <c r="G149" s="3"/>
    </row>
    <row r="150" spans="7:7" x14ac:dyDescent="0.2">
      <c r="G150" s="3"/>
    </row>
    <row r="151" spans="7:7" x14ac:dyDescent="0.2">
      <c r="G151" s="3"/>
    </row>
    <row r="152" spans="7:7" x14ac:dyDescent="0.2">
      <c r="G152" s="3"/>
    </row>
    <row r="153" spans="7:7" x14ac:dyDescent="0.2">
      <c r="G153" s="3"/>
    </row>
    <row r="154" spans="7:7" x14ac:dyDescent="0.2">
      <c r="G154" s="3"/>
    </row>
    <row r="155" spans="7:7" x14ac:dyDescent="0.2">
      <c r="G155" s="3"/>
    </row>
    <row r="156" spans="7:7" x14ac:dyDescent="0.2">
      <c r="G156" s="3"/>
    </row>
    <row r="157" spans="7:7" x14ac:dyDescent="0.2">
      <c r="G157" s="3"/>
    </row>
    <row r="158" spans="7:7" x14ac:dyDescent="0.2">
      <c r="G158" s="3"/>
    </row>
    <row r="159" spans="7:7" x14ac:dyDescent="0.2">
      <c r="G159" s="3"/>
    </row>
    <row r="160" spans="7:7" x14ac:dyDescent="0.2">
      <c r="G160" s="3"/>
    </row>
    <row r="161" spans="7:7" x14ac:dyDescent="0.2">
      <c r="G161" s="3"/>
    </row>
    <row r="162" spans="7:7" x14ac:dyDescent="0.2">
      <c r="G162" s="3"/>
    </row>
    <row r="163" spans="7:7" x14ac:dyDescent="0.2">
      <c r="G163" s="3"/>
    </row>
    <row r="164" spans="7:7" x14ac:dyDescent="0.2">
      <c r="G164" s="3"/>
    </row>
    <row r="165" spans="7:7" x14ac:dyDescent="0.2">
      <c r="G165" s="3"/>
    </row>
    <row r="166" spans="7:7" x14ac:dyDescent="0.2">
      <c r="G166" s="3"/>
    </row>
    <row r="167" spans="7:7" x14ac:dyDescent="0.2">
      <c r="G167" s="3"/>
    </row>
    <row r="168" spans="7:7" x14ac:dyDescent="0.2">
      <c r="G168" s="3"/>
    </row>
    <row r="169" spans="7:7" x14ac:dyDescent="0.2">
      <c r="G169" s="3"/>
    </row>
    <row r="170" spans="7:7" x14ac:dyDescent="0.2">
      <c r="G170" s="3"/>
    </row>
    <row r="171" spans="7:7" x14ac:dyDescent="0.2">
      <c r="G171" s="3"/>
    </row>
    <row r="172" spans="7:7" x14ac:dyDescent="0.2">
      <c r="G172" s="3"/>
    </row>
    <row r="173" spans="7:7" x14ac:dyDescent="0.2">
      <c r="G173" s="3"/>
    </row>
    <row r="174" spans="7:7" x14ac:dyDescent="0.2">
      <c r="G174" s="3"/>
    </row>
    <row r="175" spans="7:7" x14ac:dyDescent="0.2">
      <c r="G175" s="3"/>
    </row>
    <row r="176" spans="7:7" x14ac:dyDescent="0.2">
      <c r="G176" s="3"/>
    </row>
    <row r="177" spans="7:7" x14ac:dyDescent="0.2">
      <c r="G177" s="3"/>
    </row>
    <row r="178" spans="7:7" x14ac:dyDescent="0.2">
      <c r="G178" s="3"/>
    </row>
    <row r="179" spans="7:7" x14ac:dyDescent="0.2">
      <c r="G179" s="3"/>
    </row>
    <row r="180" spans="7:7" x14ac:dyDescent="0.2">
      <c r="G180" s="3"/>
    </row>
    <row r="181" spans="7:7" x14ac:dyDescent="0.2">
      <c r="G181" s="3"/>
    </row>
    <row r="182" spans="7:7" x14ac:dyDescent="0.2">
      <c r="G182" s="3"/>
    </row>
    <row r="183" spans="7:7" x14ac:dyDescent="0.2">
      <c r="G183" s="3"/>
    </row>
    <row r="184" spans="7:7" x14ac:dyDescent="0.2">
      <c r="G184" s="3"/>
    </row>
    <row r="185" spans="7:7" x14ac:dyDescent="0.2">
      <c r="G185" s="3"/>
    </row>
  </sheetData>
  <pageMargins left="0.7" right="0.7" top="0.75" bottom="0.75" header="0.3" footer="0.3"/>
  <pageSetup scale="1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of renewables</vt:lpstr>
      <vt:lpstr>'Cost of renewables'!Print_Area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2015-08-07T02:51:52Z</dcterms:created>
  <dcterms:modified xsi:type="dcterms:W3CDTF">2015-08-07T02:57:04Z</dcterms:modified>
</cp:coreProperties>
</file>